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4500" activeTab="1"/>
  </bookViews>
  <sheets>
    <sheet name="Cash Flow" sheetId="1" r:id="rId1"/>
    <sheet name="Segmental" sheetId="2" r:id="rId2"/>
    <sheet name="Equity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'Cash Flow'!$B$1:$E$71</definedName>
    <definedName name="_xlnm.Print_Area" localSheetId="2">'Equity'!$B$2:$K$34</definedName>
    <definedName name="_xlnm.Print_Area" localSheetId="1">'Segmental'!$A$2:$I$64</definedName>
  </definedNames>
  <calcPr fullCalcOnLoad="1"/>
</workbook>
</file>

<file path=xl/comments1.xml><?xml version="1.0" encoding="utf-8"?>
<comments xmlns="http://schemas.openxmlformats.org/spreadsheetml/2006/main">
  <authors>
    <author>Thng</author>
  </authors>
  <commentList>
    <comment ref="C12" authorId="0">
      <text>
        <r>
          <rPr>
            <b/>
            <sz val="8"/>
            <rFont val="Tahoma"/>
            <family val="0"/>
          </rPr>
          <t>Thng:</t>
        </r>
        <r>
          <rPr>
            <sz val="8"/>
            <rFont val="Tahoma"/>
            <family val="0"/>
          </rPr>
          <t xml:space="preserve">
klse-(2nd quarter) - PLCUM</t>
        </r>
      </text>
    </comment>
    <comment ref="C24" authorId="0">
      <text>
        <r>
          <rPr>
            <b/>
            <sz val="8"/>
            <rFont val="Tahoma"/>
            <family val="0"/>
          </rPr>
          <t>Thng:</t>
        </r>
        <r>
          <rPr>
            <sz val="8"/>
            <rFont val="Tahoma"/>
            <family val="0"/>
          </rPr>
          <t xml:space="preserve">
klse-cum
=fin(aft adj)
11.1-6 Bright(Group) Lead 1 = Financial</t>
        </r>
      </text>
    </comment>
    <comment ref="B14" authorId="0">
      <text>
        <r>
          <rPr>
            <b/>
            <sz val="8"/>
            <rFont val="Tahoma"/>
            <family val="0"/>
          </rPr>
          <t>Thng:</t>
        </r>
        <r>
          <rPr>
            <sz val="8"/>
            <rFont val="Tahoma"/>
            <family val="0"/>
          </rPr>
          <t xml:space="preserve">
11.1-6 Bright(Group) Lead 1</t>
        </r>
      </text>
    </comment>
    <comment ref="C28" authorId="0">
      <text>
        <r>
          <rPr>
            <b/>
            <sz val="8"/>
            <rFont val="Tahoma"/>
            <family val="0"/>
          </rPr>
          <t>Thng:</t>
        </r>
        <r>
          <rPr>
            <sz val="8"/>
            <rFont val="Tahoma"/>
            <family val="0"/>
          </rPr>
          <t xml:space="preserve">
Conso (cumalative) conso last yr - conso after adjustment</t>
        </r>
      </text>
    </comment>
    <comment ref="B28" authorId="0">
      <text>
        <r>
          <rPr>
            <b/>
            <sz val="8"/>
            <rFont val="Tahoma"/>
            <family val="0"/>
          </rPr>
          <t>Thng:</t>
        </r>
        <r>
          <rPr>
            <sz val="8"/>
            <rFont val="Tahoma"/>
            <family val="0"/>
          </rPr>
          <t xml:space="preserve">
conso (cumalative) - BS</t>
        </r>
      </text>
    </comment>
    <comment ref="C29" authorId="0">
      <text>
        <r>
          <rPr>
            <b/>
            <sz val="8"/>
            <rFont val="Tahoma"/>
            <family val="0"/>
          </rPr>
          <t>Thng:</t>
        </r>
        <r>
          <rPr>
            <sz val="8"/>
            <rFont val="Tahoma"/>
            <family val="0"/>
          </rPr>
          <t xml:space="preserve">
trade debtors - bad debt pro (net trade debt) + other debts (last year - this yr. (conso cum-BS)aft adj</t>
        </r>
      </text>
    </comment>
    <comment ref="C16" authorId="0">
      <text>
        <r>
          <rPr>
            <b/>
            <sz val="8"/>
            <rFont val="Tahoma"/>
            <family val="0"/>
          </rPr>
          <t>Thng:</t>
        </r>
        <r>
          <rPr>
            <sz val="8"/>
            <rFont val="Tahoma"/>
            <family val="0"/>
          </rPr>
          <t xml:space="preserve">
klse-cum 
Factory dep + dep (aft adj)</t>
        </r>
      </text>
    </comment>
  </commentList>
</comments>
</file>

<file path=xl/comments2.xml><?xml version="1.0" encoding="utf-8"?>
<comments xmlns="http://schemas.openxmlformats.org/spreadsheetml/2006/main">
  <authors>
    <author>Thng</author>
  </authors>
  <commentList>
    <comment ref="D16" authorId="0">
      <text>
        <r>
          <rPr>
            <b/>
            <sz val="8"/>
            <rFont val="Tahoma"/>
            <family val="0"/>
          </rPr>
          <t>Thng:</t>
        </r>
        <r>
          <rPr>
            <sz val="8"/>
            <rFont val="Tahoma"/>
            <family val="0"/>
          </rPr>
          <t xml:space="preserve">
add back financial/interest expense and minus other income.</t>
        </r>
      </text>
    </comment>
  </commentList>
</comments>
</file>

<file path=xl/sharedStrings.xml><?xml version="1.0" encoding="utf-8"?>
<sst xmlns="http://schemas.openxmlformats.org/spreadsheetml/2006/main" count="157" uniqueCount="125">
  <si>
    <t>CONDENSED CONSOLIDATED CASH FLOW STATEMENT</t>
  </si>
  <si>
    <t>CASH FLOW FROM OPERATING ACTIVITIES</t>
  </si>
  <si>
    <t>Adjustment for non-cash flow:-</t>
  </si>
  <si>
    <t>Operating profit before changes in working capital</t>
  </si>
  <si>
    <t>Taxation paid</t>
  </si>
  <si>
    <t>Purchase of property, plant and equipment</t>
  </si>
  <si>
    <t>Proceeds from disposal of property, plant and machinery</t>
  </si>
  <si>
    <t>CASH FLOW FROM FINANCING ACTIVITIES</t>
  </si>
  <si>
    <t>Interest paid</t>
  </si>
  <si>
    <t>Net cash used in financing activities</t>
  </si>
  <si>
    <t>CASH AND CASH EQUIVALENTS AT BEGINNING OF YEAR</t>
  </si>
  <si>
    <t>CASH AND CASH EQUIVALENTS AT END OF YEAR</t>
  </si>
  <si>
    <t>CASH AND CASH EQUIVALENTS COMPRISE:</t>
  </si>
  <si>
    <t>Bank overdrafts</t>
  </si>
  <si>
    <t>Share</t>
  </si>
  <si>
    <t xml:space="preserve">Share </t>
  </si>
  <si>
    <t>premium</t>
  </si>
  <si>
    <t>capital</t>
  </si>
  <si>
    <t>Revaluation</t>
  </si>
  <si>
    <t>Retained</t>
  </si>
  <si>
    <t>profits</t>
  </si>
  <si>
    <t>Total</t>
  </si>
  <si>
    <t>Dividend</t>
  </si>
  <si>
    <t xml:space="preserve">   Amortisation of goodwill</t>
  </si>
  <si>
    <t xml:space="preserve">   Depreciation of property, plant and equipment</t>
  </si>
  <si>
    <t xml:space="preserve">   Interest expense</t>
  </si>
  <si>
    <t xml:space="preserve">   Inventories</t>
  </si>
  <si>
    <t xml:space="preserve">   Debtors</t>
  </si>
  <si>
    <t xml:space="preserve">   Creditors</t>
  </si>
  <si>
    <t>Repayment of term loans</t>
  </si>
  <si>
    <t>Cash and bank balances</t>
  </si>
  <si>
    <t xml:space="preserve">   (Gain) / loss on disposal of property, plant and machinery</t>
  </si>
  <si>
    <t>Proceeds from share premium</t>
  </si>
  <si>
    <t>Proceeds from subscription of additional shares</t>
  </si>
  <si>
    <t xml:space="preserve">   Provision for stock obsolescence</t>
  </si>
  <si>
    <t xml:space="preserve">   Provision for doubtful debts</t>
  </si>
  <si>
    <t xml:space="preserve">   Provision for unrealised foreign exchange loss</t>
  </si>
  <si>
    <t>Net cash generated from / (used in) operations</t>
  </si>
  <si>
    <t>Net cash generated from / (used in) operationg activities</t>
  </si>
  <si>
    <t>Net cash generated from investing activities</t>
  </si>
  <si>
    <t>NET DECREASE IN CASH AND CASH EQUIVALENTS</t>
  </si>
  <si>
    <t>(Loss) / profit  before taxation</t>
  </si>
  <si>
    <t>CASH FLOW FROM INVESTING ACTIVITIES</t>
  </si>
  <si>
    <t>[A]</t>
  </si>
  <si>
    <t>INFORMATION ABOUT BUSINESS SEGMENTS</t>
  </si>
  <si>
    <t>BPI</t>
  </si>
  <si>
    <t>PHOTON</t>
  </si>
  <si>
    <t>MPP</t>
  </si>
  <si>
    <t>ACORN/MP</t>
  </si>
  <si>
    <t>REVENUE</t>
  </si>
  <si>
    <t>External Sales</t>
  </si>
  <si>
    <t>InterSegment Sales</t>
  </si>
  <si>
    <t>RESULT</t>
  </si>
  <si>
    <t>Operating Result</t>
  </si>
  <si>
    <t>Interest Expense</t>
  </si>
  <si>
    <t>Interest Income</t>
  </si>
  <si>
    <t>ProfitBeforeTax/MI</t>
  </si>
  <si>
    <t>Tax</t>
  </si>
  <si>
    <t>Minority Interest</t>
  </si>
  <si>
    <t>ProfitAfterTax/MI</t>
  </si>
  <si>
    <t>OTHER</t>
  </si>
  <si>
    <t>INFORMATIONS</t>
  </si>
  <si>
    <t>Segment Assets</t>
  </si>
  <si>
    <t>Segment Laibilities</t>
  </si>
  <si>
    <t>Consolidated Assets /</t>
  </si>
  <si>
    <t>(Liabilities)</t>
  </si>
  <si>
    <t>Capital Expenditure</t>
  </si>
  <si>
    <t>Depreciation</t>
  </si>
  <si>
    <t>Non Cash Expenses</t>
  </si>
  <si>
    <t>Other Than Depreciation</t>
  </si>
  <si>
    <t>[B]</t>
  </si>
  <si>
    <t>INFORMATION ABOUT GEOGRAPHICAL SEGMENTS</t>
  </si>
  <si>
    <t>Malaysia</t>
  </si>
  <si>
    <t>Thailand</t>
  </si>
  <si>
    <t>Vietnam</t>
  </si>
  <si>
    <t>United Arab Emirate</t>
  </si>
  <si>
    <t>Australia</t>
  </si>
  <si>
    <t>China</t>
  </si>
  <si>
    <t>Singapore</t>
  </si>
  <si>
    <t>Pakistan</t>
  </si>
  <si>
    <t>Philippines</t>
  </si>
  <si>
    <t>Indonesia</t>
  </si>
  <si>
    <t>ESOS</t>
  </si>
  <si>
    <t>GROUP</t>
  </si>
  <si>
    <t>Quarter</t>
  </si>
  <si>
    <t>Ended</t>
  </si>
  <si>
    <t>Cumulative</t>
  </si>
  <si>
    <t>Acquisition of additional equity interest in subsidiary company</t>
  </si>
  <si>
    <t>Payments to hire purchase creditors</t>
  </si>
  <si>
    <t>Proceeds from collaterising machinery under a lease agreement</t>
  </si>
  <si>
    <t>Proceeds from issue of shares</t>
  </si>
  <si>
    <t>Financial</t>
  </si>
  <si>
    <t>Year</t>
  </si>
  <si>
    <t>The Condensed Consolidated Cash Flow Statement should be read in conjunction with the</t>
  </si>
  <si>
    <t>Reserve</t>
  </si>
  <si>
    <t>The Condensed Consolidated Statement Of Changes In Equity should be read in conjunction with the</t>
  </si>
  <si>
    <t xml:space="preserve">Profit / (loss) </t>
  </si>
  <si>
    <t>Segmental Reporting</t>
  </si>
  <si>
    <t>Korea</t>
  </si>
  <si>
    <t>Paper Lamination</t>
  </si>
  <si>
    <t>Optic Fibre</t>
  </si>
  <si>
    <t>Printing</t>
  </si>
  <si>
    <t>Others</t>
  </si>
  <si>
    <t>Photon</t>
  </si>
  <si>
    <t>Consolidated</t>
  </si>
  <si>
    <t>Elimination</t>
  </si>
  <si>
    <t>CONDENSED CONSOLIDATED STATEMENT OF CHANGES IN EQUITY</t>
  </si>
  <si>
    <t>At 31 August 2003</t>
  </si>
  <si>
    <t>Drawdown / (repayment of bank borrowings)</t>
  </si>
  <si>
    <t>At 01 September 2002</t>
  </si>
  <si>
    <t>At 1 September 2003</t>
  </si>
  <si>
    <t>Annual Financial Report for the year ended 31 August 2003</t>
  </si>
  <si>
    <t>( RM )</t>
  </si>
  <si>
    <t>31 / 08 / 03</t>
  </si>
  <si>
    <t>Switzerland</t>
  </si>
  <si>
    <t>FY'04</t>
  </si>
  <si>
    <t xml:space="preserve">   Inventories written off</t>
  </si>
  <si>
    <t xml:space="preserve">   Other receivable written off</t>
  </si>
  <si>
    <t xml:space="preserve">   Unrealised ( gain ) / loss on foreign exchange</t>
  </si>
  <si>
    <t>SECOND QUARTER (RM Million)</t>
  </si>
  <si>
    <t>FOR THE CUMULATIVE QUARTERS ENDED 29 FEBRUARY 2004</t>
  </si>
  <si>
    <t>29 / 02 / 04</t>
  </si>
  <si>
    <t>STATEMENT OF CHANGES IN EQUITY FOR THE SECOND QUARTER ENDED 29 FEBRUARY 2004</t>
  </si>
  <si>
    <t>At 29 February 2004</t>
  </si>
  <si>
    <t>BRIGHT PACKAGING INDUSTRY BERHAD (161776-W)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</si>
</sst>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0"/>
    <numFmt numFmtId="168" formatCode="_(* #,##0.000_);_(* \(#,##0.000\);_(* &quot;-&quot;??_);_(@_)"/>
    <numFmt numFmtId="169" formatCode="0.00_);\(0.00\)"/>
    <numFmt numFmtId="170" formatCode="0.0_);\(0.0\)"/>
    <numFmt numFmtId="171" formatCode="0_);\(0\)"/>
  </numFmts>
  <fonts count="12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43" fontId="0" fillId="0" borderId="6" xfId="15" applyFont="1" applyBorder="1" applyAlignment="1">
      <alignment/>
    </xf>
    <xf numFmtId="169" fontId="0" fillId="0" borderId="6" xfId="0" applyNumberFormat="1" applyFont="1" applyBorder="1" applyAlignment="1">
      <alignment/>
    </xf>
    <xf numFmtId="39" fontId="0" fillId="0" borderId="6" xfId="15" applyNumberFormat="1" applyFont="1" applyBorder="1" applyAlignment="1">
      <alignment/>
    </xf>
    <xf numFmtId="169" fontId="0" fillId="0" borderId="5" xfId="0" applyNumberFormat="1" applyFont="1" applyBorder="1" applyAlignment="1">
      <alignment/>
    </xf>
    <xf numFmtId="43" fontId="0" fillId="0" borderId="5" xfId="0" applyNumberFormat="1" applyFont="1" applyBorder="1" applyAlignment="1">
      <alignment/>
    </xf>
    <xf numFmtId="169" fontId="0" fillId="0" borderId="7" xfId="0" applyNumberFormat="1" applyFont="1" applyBorder="1" applyAlignment="1">
      <alignment/>
    </xf>
    <xf numFmtId="39" fontId="0" fillId="0" borderId="7" xfId="15" applyNumberFormat="1" applyFont="1" applyBorder="1" applyAlignment="1">
      <alignment/>
    </xf>
    <xf numFmtId="169" fontId="0" fillId="0" borderId="8" xfId="0" applyNumberFormat="1" applyFont="1" applyBorder="1" applyAlignment="1">
      <alignment/>
    </xf>
    <xf numFmtId="43" fontId="0" fillId="0" borderId="6" xfId="0" applyNumberFormat="1" applyFont="1" applyBorder="1" applyAlignment="1">
      <alignment/>
    </xf>
    <xf numFmtId="0" fontId="2" fillId="0" borderId="5" xfId="0" applyFont="1" applyBorder="1" applyAlignment="1">
      <alignment/>
    </xf>
    <xf numFmtId="43" fontId="0" fillId="0" borderId="5" xfId="15" applyFont="1" applyBorder="1" applyAlignment="1">
      <alignment/>
    </xf>
    <xf numFmtId="169" fontId="0" fillId="0" borderId="6" xfId="0" applyNumberFormat="1" applyFont="1" applyBorder="1" applyAlignment="1">
      <alignment horizontal="right"/>
    </xf>
    <xf numFmtId="0" fontId="2" fillId="0" borderId="6" xfId="0" applyFont="1" applyBorder="1" applyAlignment="1">
      <alignment/>
    </xf>
    <xf numFmtId="39" fontId="0" fillId="0" borderId="5" xfId="15" applyNumberFormat="1" applyFont="1" applyBorder="1" applyAlignment="1">
      <alignment/>
    </xf>
    <xf numFmtId="39" fontId="0" fillId="0" borderId="5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169" fontId="0" fillId="0" borderId="5" xfId="0" applyNumberFormat="1" applyFont="1" applyBorder="1" applyAlignment="1">
      <alignment horizontal="right"/>
    </xf>
    <xf numFmtId="43" fontId="0" fillId="0" borderId="0" xfId="15" applyFont="1" applyBorder="1" applyAlignment="1">
      <alignment/>
    </xf>
    <xf numFmtId="39" fontId="0" fillId="0" borderId="0" xfId="15" applyNumberFormat="1" applyFont="1" applyBorder="1" applyAlignment="1">
      <alignment/>
    </xf>
    <xf numFmtId="43" fontId="0" fillId="0" borderId="7" xfId="15" applyFont="1" applyBorder="1" applyAlignment="1">
      <alignment/>
    </xf>
    <xf numFmtId="169" fontId="0" fillId="0" borderId="8" xfId="0" applyNumberFormat="1" applyFont="1" applyBorder="1" applyAlignment="1">
      <alignment horizontal="right"/>
    </xf>
    <xf numFmtId="39" fontId="0" fillId="0" borderId="14" xfId="15" applyNumberFormat="1" applyFont="1" applyBorder="1" applyAlignment="1">
      <alignment/>
    </xf>
    <xf numFmtId="169" fontId="0" fillId="0" borderId="8" xfId="0" applyNumberFormat="1" applyFont="1" applyBorder="1" applyAlignment="1">
      <alignment/>
    </xf>
    <xf numFmtId="169" fontId="0" fillId="0" borderId="15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165" fontId="0" fillId="0" borderId="0" xfId="15" applyNumberFormat="1" applyFont="1" applyAlignment="1">
      <alignment/>
    </xf>
    <xf numFmtId="171" fontId="0" fillId="0" borderId="0" xfId="0" applyNumberFormat="1" applyFont="1" applyBorder="1" applyAlignment="1">
      <alignment/>
    </xf>
    <xf numFmtId="165" fontId="0" fillId="0" borderId="0" xfId="15" applyNumberFormat="1" applyFont="1" applyBorder="1" applyAlignment="1">
      <alignment/>
    </xf>
    <xf numFmtId="171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171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71" fontId="0" fillId="0" borderId="0" xfId="15" applyNumberFormat="1" applyFont="1" applyAlignment="1">
      <alignment/>
    </xf>
    <xf numFmtId="2" fontId="1" fillId="0" borderId="0" xfId="0" applyNumberFormat="1" applyFont="1" applyAlignment="1">
      <alignment horizontal="center"/>
    </xf>
    <xf numFmtId="169" fontId="0" fillId="0" borderId="5" xfId="15" applyNumberFormat="1" applyFont="1" applyBorder="1" applyAlignment="1">
      <alignment/>
    </xf>
    <xf numFmtId="0" fontId="3" fillId="0" borderId="0" xfId="0" applyFont="1" applyAlignment="1">
      <alignment horizontal="right"/>
    </xf>
    <xf numFmtId="43" fontId="0" fillId="0" borderId="8" xfId="0" applyNumberFormat="1" applyFont="1" applyBorder="1" applyAlignment="1">
      <alignment/>
    </xf>
    <xf numFmtId="43" fontId="0" fillId="0" borderId="8" xfId="15" applyFont="1" applyBorder="1" applyAlignment="1">
      <alignment/>
    </xf>
    <xf numFmtId="169" fontId="10" fillId="0" borderId="7" xfId="0" applyNumberFormat="1" applyFont="1" applyBorder="1" applyAlignment="1">
      <alignment/>
    </xf>
    <xf numFmtId="39" fontId="10" fillId="0" borderId="7" xfId="15" applyNumberFormat="1" applyFont="1" applyBorder="1" applyAlignment="1">
      <alignment/>
    </xf>
    <xf numFmtId="169" fontId="10" fillId="0" borderId="8" xfId="0" applyNumberFormat="1" applyFont="1" applyBorder="1" applyAlignment="1">
      <alignment/>
    </xf>
    <xf numFmtId="39" fontId="10" fillId="0" borderId="5" xfId="15" applyNumberFormat="1" applyFont="1" applyBorder="1" applyAlignment="1">
      <alignment/>
    </xf>
    <xf numFmtId="39" fontId="10" fillId="0" borderId="6" xfId="15" applyNumberFormat="1" applyFont="1" applyBorder="1" applyAlignment="1">
      <alignment/>
    </xf>
    <xf numFmtId="169" fontId="10" fillId="0" borderId="5" xfId="0" applyNumberFormat="1" applyFont="1" applyBorder="1" applyAlignment="1">
      <alignment/>
    </xf>
    <xf numFmtId="165" fontId="0" fillId="0" borderId="0" xfId="15" applyNumberFormat="1" applyFont="1" applyFill="1" applyAlignment="1">
      <alignment/>
    </xf>
    <xf numFmtId="165" fontId="2" fillId="0" borderId="0" xfId="15" applyNumberFormat="1" applyFont="1" applyFill="1" applyAlignment="1">
      <alignment horizontal="center"/>
    </xf>
    <xf numFmtId="165" fontId="2" fillId="0" borderId="14" xfId="15" applyNumberFormat="1" applyFont="1" applyFill="1" applyBorder="1" applyAlignment="1">
      <alignment horizontal="center"/>
    </xf>
    <xf numFmtId="165" fontId="0" fillId="0" borderId="14" xfId="15" applyNumberFormat="1" applyFont="1" applyFill="1" applyBorder="1" applyAlignment="1">
      <alignment/>
    </xf>
    <xf numFmtId="165" fontId="0" fillId="0" borderId="0" xfId="15" applyNumberFormat="1" applyFont="1" applyFill="1" applyAlignment="1">
      <alignment horizontal="right"/>
    </xf>
    <xf numFmtId="165" fontId="0" fillId="0" borderId="14" xfId="15" applyNumberFormat="1" applyFont="1" applyFill="1" applyBorder="1" applyAlignment="1">
      <alignment horizontal="center"/>
    </xf>
    <xf numFmtId="165" fontId="0" fillId="0" borderId="11" xfId="15" applyNumberFormat="1" applyFont="1" applyBorder="1" applyAlignment="1">
      <alignment/>
    </xf>
    <xf numFmtId="165" fontId="0" fillId="0" borderId="16" xfId="15" applyNumberFormat="1" applyFont="1" applyBorder="1" applyAlignment="1">
      <alignment/>
    </xf>
    <xf numFmtId="165" fontId="2" fillId="0" borderId="0" xfId="15" applyNumberFormat="1" applyFont="1" applyAlignment="1">
      <alignment horizontal="center"/>
    </xf>
    <xf numFmtId="165" fontId="2" fillId="0" borderId="14" xfId="15" applyNumberFormat="1" applyFont="1" applyBorder="1" applyAlignment="1">
      <alignment horizontal="center"/>
    </xf>
    <xf numFmtId="165" fontId="0" fillId="0" borderId="0" xfId="15" applyNumberFormat="1" applyFont="1" applyAlignment="1">
      <alignment horizontal="right"/>
    </xf>
    <xf numFmtId="165" fontId="0" fillId="0" borderId="14" xfId="15" applyNumberFormat="1" applyFont="1" applyBorder="1" applyAlignment="1">
      <alignment/>
    </xf>
    <xf numFmtId="165" fontId="0" fillId="0" borderId="14" xfId="15" applyNumberFormat="1" applyFont="1" applyBorder="1" applyAlignment="1">
      <alignment horizontal="right"/>
    </xf>
    <xf numFmtId="43" fontId="0" fillId="0" borderId="0" xfId="15" applyNumberFormat="1" applyFont="1" applyFill="1" applyAlignment="1">
      <alignment/>
    </xf>
    <xf numFmtId="43" fontId="0" fillId="0" borderId="14" xfId="15" applyNumberFormat="1" applyFont="1" applyFill="1" applyBorder="1" applyAlignment="1">
      <alignment/>
    </xf>
    <xf numFmtId="43" fontId="0" fillId="0" borderId="0" xfId="15" applyNumberFormat="1" applyFont="1" applyAlignment="1">
      <alignment/>
    </xf>
    <xf numFmtId="165" fontId="0" fillId="0" borderId="16" xfId="15" applyNumberFormat="1" applyFont="1" applyFill="1" applyBorder="1" applyAlignment="1">
      <alignment/>
    </xf>
    <xf numFmtId="165" fontId="0" fillId="2" borderId="0" xfId="15" applyNumberFormat="1" applyFont="1" applyFill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0" fillId="0" borderId="2" xfId="15" applyFont="1" applyBorder="1" applyAlignment="1">
      <alignment horizontal="center" vertical="center"/>
    </xf>
    <xf numFmtId="43" fontId="0" fillId="0" borderId="8" xfId="15" applyFont="1" applyBorder="1" applyAlignment="1">
      <alignment horizontal="center" vertical="center"/>
    </xf>
    <xf numFmtId="43" fontId="0" fillId="0" borderId="12" xfId="15" applyFont="1" applyBorder="1" applyAlignment="1">
      <alignment horizontal="center" vertical="center"/>
    </xf>
    <xf numFmtId="43" fontId="0" fillId="0" borderId="15" xfId="15" applyFont="1" applyBorder="1" applyAlignment="1">
      <alignment horizontal="center" vertical="center"/>
    </xf>
    <xf numFmtId="169" fontId="0" fillId="0" borderId="2" xfId="0" applyNumberFormat="1" applyFont="1" applyBorder="1" applyAlignment="1">
      <alignment vertical="center"/>
    </xf>
    <xf numFmtId="169" fontId="0" fillId="0" borderId="8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3" fontId="0" fillId="0" borderId="1" xfId="15" applyFont="1" applyBorder="1" applyAlignment="1">
      <alignment horizontal="center" vertical="center"/>
    </xf>
    <xf numFmtId="43" fontId="0" fillId="0" borderId="7" xfId="15" applyFont="1" applyBorder="1" applyAlignment="1">
      <alignment horizontal="center" vertical="center"/>
    </xf>
    <xf numFmtId="169" fontId="0" fillId="0" borderId="2" xfId="0" applyNumberFormat="1" applyFont="1" applyBorder="1" applyAlignment="1">
      <alignment horizontal="right" vertical="center"/>
    </xf>
    <xf numFmtId="169" fontId="0" fillId="0" borderId="8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9" fontId="0" fillId="0" borderId="12" xfId="0" applyNumberFormat="1" applyFont="1" applyBorder="1" applyAlignment="1">
      <alignment horizontal="right" vertical="center"/>
    </xf>
    <xf numFmtId="169" fontId="0" fillId="0" borderId="1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165" fontId="0" fillId="0" borderId="9" xfId="15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65" fontId="0" fillId="0" borderId="9" xfId="15" applyNumberFormat="1" applyFont="1" applyBorder="1" applyAlignment="1">
      <alignment horizontal="right" vertical="center"/>
    </xf>
    <xf numFmtId="165" fontId="0" fillId="0" borderId="17" xfId="15" applyNumberFormat="1" applyFont="1" applyBorder="1" applyAlignment="1">
      <alignment horizontal="right" vertical="center"/>
    </xf>
    <xf numFmtId="165" fontId="0" fillId="0" borderId="17" xfId="15" applyNumberFormat="1" applyFont="1" applyBorder="1" applyAlignment="1">
      <alignment horizontal="center" vertical="center"/>
    </xf>
    <xf numFmtId="165" fontId="0" fillId="0" borderId="9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w0204\BPI%20Eugene\BPI-04(2Qtr)\KL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w0204\BPI%20Eugene\BPI-04(2Qtr)\KLSE%20-%20(2ndQuarter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w0204\BPI%20Eugene\BPI-04(2Qtr)\Conso%20-%20(Cumulative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w0204\BPI%20Eugene\BPI-04(2Qtr)\ConsoFixedAssets(Group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w\BPI%20Eugene\15.1-5%20SEGMENTAL-SAL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w0204\BPI%20Eugene\BPI-04(2Qtr)\(14.1-4)%20Bank%20borrowings%20-%20(Cumulativ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R"/>
      <sheetName val="CUM"/>
      <sheetName val="BPIB"/>
      <sheetName val="PTMB"/>
      <sheetName val="MPPB"/>
      <sheetName val="BPIA"/>
      <sheetName val="PTMA"/>
      <sheetName val="MPPA"/>
    </sheetNames>
    <sheetDataSet>
      <sheetData sheetId="0">
        <row r="17">
          <cell r="D17">
            <v>7393974.78</v>
          </cell>
          <cell r="E17">
            <v>2054</v>
          </cell>
          <cell r="F17">
            <v>2035597</v>
          </cell>
          <cell r="G17">
            <v>0</v>
          </cell>
          <cell r="H17">
            <v>0</v>
          </cell>
          <cell r="K17">
            <v>0</v>
          </cell>
        </row>
        <row r="29">
          <cell r="D29">
            <v>126104.04999999999</v>
          </cell>
          <cell r="E29">
            <v>365833.38</v>
          </cell>
          <cell r="F29">
            <v>588921</v>
          </cell>
          <cell r="G29">
            <v>0</v>
          </cell>
          <cell r="H29">
            <v>0</v>
          </cell>
          <cell r="K29">
            <v>0</v>
          </cell>
        </row>
        <row r="35">
          <cell r="D35">
            <v>6192.209999999999</v>
          </cell>
          <cell r="E35">
            <v>2238.87</v>
          </cell>
          <cell r="F35">
            <v>8328</v>
          </cell>
          <cell r="G35">
            <v>12706.65</v>
          </cell>
          <cell r="H35">
            <v>3392.26</v>
          </cell>
          <cell r="K35">
            <v>16237</v>
          </cell>
        </row>
        <row r="36">
          <cell r="D36">
            <v>96101.45999999999</v>
          </cell>
          <cell r="E36">
            <v>67045.45</v>
          </cell>
          <cell r="F36">
            <v>159885</v>
          </cell>
          <cell r="G36">
            <v>0</v>
          </cell>
          <cell r="H36">
            <v>0</v>
          </cell>
          <cell r="K36">
            <v>0</v>
          </cell>
        </row>
        <row r="42">
          <cell r="D42">
            <v>3142.2</v>
          </cell>
          <cell r="E42">
            <v>0</v>
          </cell>
          <cell r="F42">
            <v>43347</v>
          </cell>
          <cell r="G42">
            <v>0</v>
          </cell>
          <cell r="H42">
            <v>0</v>
          </cell>
          <cell r="K42">
            <v>0</v>
          </cell>
        </row>
        <row r="45">
          <cell r="D45">
            <v>502262.66000000114</v>
          </cell>
          <cell r="E45">
            <v>-730140.36</v>
          </cell>
          <cell r="F45">
            <v>-478734</v>
          </cell>
          <cell r="G45">
            <v>-25656.64</v>
          </cell>
          <cell r="H45">
            <v>-4927.26</v>
          </cell>
          <cell r="K45">
            <v>-16237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K47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K51">
            <v>48367</v>
          </cell>
        </row>
      </sheetData>
      <sheetData sheetId="1">
        <row r="29">
          <cell r="M29">
            <v>2183036.61</v>
          </cell>
        </row>
        <row r="35">
          <cell r="M35">
            <v>98030.42</v>
          </cell>
        </row>
        <row r="36">
          <cell r="M36">
            <v>682779.8500000001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KLSE-BS1"/>
      <sheetName val="KLSE-PL1"/>
      <sheetName val="PLCUR"/>
      <sheetName val="PLCUM"/>
      <sheetName val="BS"/>
    </sheetNames>
    <sheetDataSet>
      <sheetData sheetId="5">
        <row r="19">
          <cell r="G19">
            <v>18183416.96</v>
          </cell>
          <cell r="I19">
            <v>18788102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MQPL"/>
      <sheetName val="CUMQPL1"/>
      <sheetName val="BS1"/>
      <sheetName val="BS"/>
    </sheetNames>
    <sheetDataSet>
      <sheetData sheetId="0">
        <row r="17">
          <cell r="T17">
            <v>-2655686.8400000012</v>
          </cell>
        </row>
      </sheetData>
      <sheetData sheetId="3">
        <row r="18">
          <cell r="F18">
            <v>11263155.370000001</v>
          </cell>
          <cell r="H18">
            <v>5017272.37</v>
          </cell>
          <cell r="J18">
            <v>10551249</v>
          </cell>
          <cell r="L18">
            <v>4867329.16</v>
          </cell>
          <cell r="N18">
            <v>5421.85</v>
          </cell>
          <cell r="R18">
            <v>-3290015</v>
          </cell>
        </row>
        <row r="22">
          <cell r="T22">
            <v>5689799.77</v>
          </cell>
          <cell r="V22">
            <v>15892730</v>
          </cell>
        </row>
        <row r="23">
          <cell r="T23">
            <v>-618364.53</v>
          </cell>
          <cell r="V23">
            <v>-618365</v>
          </cell>
        </row>
        <row r="24">
          <cell r="T24">
            <v>1574396.04</v>
          </cell>
          <cell r="V24">
            <v>1757624</v>
          </cell>
        </row>
        <row r="27">
          <cell r="T27">
            <v>62430</v>
          </cell>
        </row>
        <row r="28">
          <cell r="T28">
            <v>231299.95</v>
          </cell>
        </row>
        <row r="30">
          <cell r="F30">
            <v>16802993.79</v>
          </cell>
          <cell r="H30">
            <v>9051120.58</v>
          </cell>
          <cell r="J30">
            <v>5616897.98</v>
          </cell>
          <cell r="L30">
            <v>73192.85</v>
          </cell>
          <cell r="N30">
            <v>4179.24</v>
          </cell>
          <cell r="R30">
            <v>-6425406.580000001</v>
          </cell>
        </row>
        <row r="33">
          <cell r="T33">
            <v>1530310.61</v>
          </cell>
          <cell r="V33">
            <v>12125729</v>
          </cell>
        </row>
        <row r="34">
          <cell r="T34">
            <v>1048626.52</v>
          </cell>
          <cell r="V34">
            <v>965592</v>
          </cell>
        </row>
        <row r="36">
          <cell r="T36">
            <v>1145348</v>
          </cell>
          <cell r="V36">
            <v>999950</v>
          </cell>
        </row>
        <row r="38">
          <cell r="T38">
            <v>4415278.37</v>
          </cell>
        </row>
        <row r="39">
          <cell r="T39">
            <v>13839481.9</v>
          </cell>
          <cell r="V39">
            <v>12796483</v>
          </cell>
        </row>
        <row r="42">
          <cell r="T42">
            <v>3081768.73</v>
          </cell>
          <cell r="V42">
            <v>400243</v>
          </cell>
        </row>
        <row r="44">
          <cell r="F44">
            <v>14469484.21</v>
          </cell>
          <cell r="H44">
            <v>34390124.71</v>
          </cell>
          <cell r="J44">
            <v>7217205.51</v>
          </cell>
          <cell r="L44">
            <v>4923769.53</v>
          </cell>
          <cell r="N44">
            <v>756975.37</v>
          </cell>
          <cell r="R44">
            <v>-36567026.76</v>
          </cell>
        </row>
        <row r="59">
          <cell r="T59">
            <v>3238340.24</v>
          </cell>
          <cell r="V59">
            <v>1495746</v>
          </cell>
        </row>
        <row r="60">
          <cell r="T60">
            <v>0</v>
          </cell>
          <cell r="V60">
            <v>486454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PI"/>
      <sheetName val="PT"/>
      <sheetName val="MPP"/>
      <sheetName val="ACORN"/>
      <sheetName val="MP"/>
      <sheetName val="FACUM"/>
      <sheetName val="TFACUM"/>
      <sheetName val="FACUR"/>
      <sheetName val="TFACUR"/>
    </sheetNames>
    <sheetDataSet>
      <sheetData sheetId="5">
        <row r="66">
          <cell r="E66">
            <v>136188.8</v>
          </cell>
        </row>
      </sheetData>
      <sheetData sheetId="7">
        <row r="25">
          <cell r="E25">
            <v>11025</v>
          </cell>
        </row>
        <row r="36">
          <cell r="E36">
            <v>0</v>
          </cell>
        </row>
        <row r="50">
          <cell r="E50">
            <v>76120</v>
          </cell>
        </row>
        <row r="55">
          <cell r="E55">
            <v>0</v>
          </cell>
        </row>
        <row r="62">
          <cell r="E6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UMMALATIVE"/>
      <sheetName val="2ND"/>
      <sheetName val="BPI"/>
      <sheetName val="PTN"/>
      <sheetName val="MPP"/>
      <sheetName val="ACORN"/>
      <sheetName val="MP"/>
    </sheetNames>
    <sheetDataSet>
      <sheetData sheetId="1"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right"/>
      <sheetName val="Photon"/>
      <sheetName val="MPP"/>
      <sheetName val="Group"/>
    </sheetNames>
    <sheetDataSet>
      <sheetData sheetId="2">
        <row r="13">
          <cell r="H13">
            <v>1314128</v>
          </cell>
        </row>
        <row r="33">
          <cell r="H33">
            <v>546340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71"/>
  <sheetViews>
    <sheetView zoomScale="75" zoomScaleNormal="75" workbookViewId="0" topLeftCell="B1">
      <selection activeCell="H24" sqref="H24"/>
    </sheetView>
  </sheetViews>
  <sheetFormatPr defaultColWidth="9.140625" defaultRowHeight="12.75"/>
  <cols>
    <col min="1" max="1" width="2.7109375" style="3" customWidth="1"/>
    <col min="2" max="2" width="62.7109375" style="3" customWidth="1"/>
    <col min="3" max="3" width="18.7109375" style="73" customWidth="1"/>
    <col min="4" max="4" width="2.7109375" style="3" customWidth="1"/>
    <col min="5" max="5" width="18.7109375" style="54" customWidth="1"/>
    <col min="6" max="16384" width="9.140625" style="3" customWidth="1"/>
  </cols>
  <sheetData>
    <row r="1" spans="2:5" ht="20.25">
      <c r="B1" s="92" t="s">
        <v>124</v>
      </c>
      <c r="C1" s="92"/>
      <c r="D1" s="92"/>
      <c r="E1" s="92"/>
    </row>
    <row r="2" ht="9.75" customHeight="1">
      <c r="B2" s="52"/>
    </row>
    <row r="3" spans="2:5" ht="18">
      <c r="B3" s="93" t="s">
        <v>0</v>
      </c>
      <c r="C3" s="93"/>
      <c r="D3" s="93"/>
      <c r="E3" s="93"/>
    </row>
    <row r="4" spans="2:5" ht="18">
      <c r="B4" s="93" t="s">
        <v>120</v>
      </c>
      <c r="C4" s="93"/>
      <c r="D4" s="93"/>
      <c r="E4" s="93"/>
    </row>
    <row r="5" ht="9.75" customHeight="1"/>
    <row r="6" spans="3:5" ht="15">
      <c r="C6" s="74" t="s">
        <v>86</v>
      </c>
      <c r="D6" s="60"/>
      <c r="E6" s="81" t="s">
        <v>91</v>
      </c>
    </row>
    <row r="7" spans="3:5" ht="15">
      <c r="C7" s="74" t="s">
        <v>84</v>
      </c>
      <c r="D7" s="60"/>
      <c r="E7" s="81" t="s">
        <v>92</v>
      </c>
    </row>
    <row r="8" spans="3:5" ht="15">
      <c r="C8" s="74" t="s">
        <v>85</v>
      </c>
      <c r="D8" s="60"/>
      <c r="E8" s="81" t="s">
        <v>85</v>
      </c>
    </row>
    <row r="9" spans="3:5" ht="15">
      <c r="C9" s="75" t="s">
        <v>121</v>
      </c>
      <c r="D9" s="60"/>
      <c r="E9" s="82" t="s">
        <v>113</v>
      </c>
    </row>
    <row r="10" ht="12.75">
      <c r="B10" s="52" t="s">
        <v>1</v>
      </c>
    </row>
    <row r="11" ht="9.75" customHeight="1"/>
    <row r="12" spans="2:5" ht="12.75">
      <c r="B12" s="3" t="s">
        <v>41</v>
      </c>
      <c r="C12" s="73">
        <f>'[3]CUMQPL'!$T$17</f>
        <v>-2655686.8400000012</v>
      </c>
      <c r="E12" s="54">
        <v>-19586267</v>
      </c>
    </row>
    <row r="13" ht="9.75" customHeight="1">
      <c r="C13" s="86"/>
    </row>
    <row r="14" spans="2:3" ht="12.75">
      <c r="B14" s="3" t="s">
        <v>2</v>
      </c>
      <c r="C14" s="86"/>
    </row>
    <row r="15" spans="2:5" ht="12.75">
      <c r="B15" s="3" t="s">
        <v>23</v>
      </c>
      <c r="C15" s="86"/>
      <c r="E15" s="54">
        <f>2239999+140199</f>
        <v>2380198</v>
      </c>
    </row>
    <row r="16" spans="2:5" ht="12.75">
      <c r="B16" s="3" t="s">
        <v>24</v>
      </c>
      <c r="C16" s="73">
        <f>'[1]CUM'!$M$29+'[1]CUM'!$M$35</f>
        <v>2281067.03</v>
      </c>
      <c r="E16" s="54">
        <v>5247587</v>
      </c>
    </row>
    <row r="17" spans="2:5" ht="12.75">
      <c r="B17" s="3" t="s">
        <v>31</v>
      </c>
      <c r="C17" s="86"/>
      <c r="E17" s="83">
        <v>0</v>
      </c>
    </row>
    <row r="18" spans="2:5" ht="12.75">
      <c r="B18" s="3" t="s">
        <v>35</v>
      </c>
      <c r="C18" s="86"/>
      <c r="E18" s="83">
        <v>0</v>
      </c>
    </row>
    <row r="19" spans="2:5" ht="12.75">
      <c r="B19" s="3" t="s">
        <v>116</v>
      </c>
      <c r="C19" s="86"/>
      <c r="E19" s="83">
        <v>10177720</v>
      </c>
    </row>
    <row r="20" spans="2:5" ht="12.75">
      <c r="B20" s="3" t="s">
        <v>117</v>
      </c>
      <c r="C20" s="86"/>
      <c r="E20" s="83">
        <v>3397383</v>
      </c>
    </row>
    <row r="21" spans="2:5" ht="12.75">
      <c r="B21" s="3" t="s">
        <v>118</v>
      </c>
      <c r="C21" s="86"/>
      <c r="E21" s="83">
        <v>0</v>
      </c>
    </row>
    <row r="22" spans="2:5" ht="12.75">
      <c r="B22" s="3" t="s">
        <v>34</v>
      </c>
      <c r="C22" s="86"/>
      <c r="E22" s="83">
        <v>0</v>
      </c>
    </row>
    <row r="23" spans="2:5" ht="12.75">
      <c r="B23" s="3" t="s">
        <v>36</v>
      </c>
      <c r="C23" s="86"/>
      <c r="E23" s="83">
        <v>-68604</v>
      </c>
    </row>
    <row r="24" spans="2:5" ht="12.75">
      <c r="B24" s="3" t="s">
        <v>25</v>
      </c>
      <c r="C24" s="76">
        <f>'[1]CUM'!$M$36</f>
        <v>682779.8500000001</v>
      </c>
      <c r="E24" s="84">
        <v>1794837</v>
      </c>
    </row>
    <row r="25" ht="9.75" customHeight="1">
      <c r="C25" s="86"/>
    </row>
    <row r="26" spans="2:5" ht="12.75">
      <c r="B26" s="52" t="s">
        <v>3</v>
      </c>
      <c r="C26" s="88">
        <f>SUM(C12:C24)</f>
        <v>308160.03999999864</v>
      </c>
      <c r="E26" s="54">
        <f>SUM(E12:E24)</f>
        <v>3342854</v>
      </c>
    </row>
    <row r="27" ht="9.75" customHeight="1">
      <c r="C27" s="86"/>
    </row>
    <row r="28" spans="2:5" ht="12.75">
      <c r="B28" s="3" t="s">
        <v>26</v>
      </c>
      <c r="C28" s="90">
        <f>'[2]BS'!$I$19-'[2]BS'!$G$19-1</f>
        <v>604684.0399999991</v>
      </c>
      <c r="E28" s="54">
        <v>-15464001</v>
      </c>
    </row>
    <row r="29" spans="2:5" ht="12.75">
      <c r="B29" s="3" t="s">
        <v>27</v>
      </c>
      <c r="C29" s="73">
        <f>'[3]BS'!$V$22+'[3]BS'!$V$23+'[3]BS'!$V$24-'[3]BS'!$T$22-'[3]BS'!$T$23-'[3]BS'!$T$24</f>
        <v>10386157.719999999</v>
      </c>
      <c r="E29" s="54">
        <v>65921</v>
      </c>
    </row>
    <row r="30" spans="2:5" ht="12.75">
      <c r="B30" s="3" t="s">
        <v>28</v>
      </c>
      <c r="C30" s="76">
        <f>'[3]BS'!$T$33+'[3]BS'!$T$34+'[3]BS'!$T$42-'[3]BS'!$V$33-'[3]BS'!$V$34-'[3]BS'!$V$42</f>
        <v>-7830858.140000001</v>
      </c>
      <c r="E30" s="84">
        <v>10461186</v>
      </c>
    </row>
    <row r="31" spans="2:5" ht="12.75">
      <c r="B31" s="52" t="s">
        <v>37</v>
      </c>
      <c r="C31" s="54">
        <f>SUM(C26:C30)</f>
        <v>3468143.6599999964</v>
      </c>
      <c r="E31" s="54">
        <f>SUM(E26:E30)</f>
        <v>-1594040</v>
      </c>
    </row>
    <row r="32" ht="9.75" customHeight="1">
      <c r="C32" s="86"/>
    </row>
    <row r="33" spans="2:5" ht="12.75">
      <c r="B33" s="3" t="s">
        <v>4</v>
      </c>
      <c r="C33" s="87">
        <v>0</v>
      </c>
      <c r="E33" s="85">
        <v>0</v>
      </c>
    </row>
    <row r="34" spans="2:5" ht="12.75">
      <c r="B34" s="52" t="s">
        <v>38</v>
      </c>
      <c r="C34" s="54">
        <f>+C31+C33</f>
        <v>3468143.6599999964</v>
      </c>
      <c r="E34" s="54">
        <f>+E31+E33</f>
        <v>-1594040</v>
      </c>
    </row>
    <row r="35" ht="9.75" customHeight="1">
      <c r="C35" s="86"/>
    </row>
    <row r="36" spans="2:3" ht="12.75">
      <c r="B36" s="52" t="s">
        <v>42</v>
      </c>
      <c r="C36" s="86"/>
    </row>
    <row r="37" ht="9.75" customHeight="1">
      <c r="C37" s="86"/>
    </row>
    <row r="38" spans="2:3" ht="15" customHeight="1">
      <c r="B38" s="3" t="s">
        <v>87</v>
      </c>
      <c r="C38" s="86"/>
    </row>
    <row r="39" spans="2:5" ht="15" customHeight="1">
      <c r="B39" s="3" t="s">
        <v>5</v>
      </c>
      <c r="C39" s="73">
        <f>-'[4]FACUM'!$E$66</f>
        <v>-136188.8</v>
      </c>
      <c r="E39" s="54">
        <v>-75464</v>
      </c>
    </row>
    <row r="40" spans="2:5" ht="12.75">
      <c r="B40" s="3" t="s">
        <v>6</v>
      </c>
      <c r="C40" s="77"/>
      <c r="E40" s="83"/>
    </row>
    <row r="41" spans="2:5" ht="12.75">
      <c r="B41" s="3" t="s">
        <v>33</v>
      </c>
      <c r="C41" s="77"/>
      <c r="E41" s="83"/>
    </row>
    <row r="42" spans="2:5" ht="12.75">
      <c r="B42" s="3" t="s">
        <v>32</v>
      </c>
      <c r="C42" s="77"/>
      <c r="E42" s="83"/>
    </row>
    <row r="43" ht="9.75" customHeight="1">
      <c r="C43" s="78"/>
    </row>
    <row r="44" spans="2:5" ht="12.75">
      <c r="B44" s="3" t="s">
        <v>39</v>
      </c>
      <c r="C44" s="79">
        <f>SUM(C38:C42)</f>
        <v>-136188.8</v>
      </c>
      <c r="E44" s="79">
        <f>SUM(E38:E42)</f>
        <v>-75464</v>
      </c>
    </row>
    <row r="45" ht="9.75" customHeight="1"/>
    <row r="46" ht="12.75">
      <c r="B46" s="52" t="s">
        <v>7</v>
      </c>
    </row>
    <row r="47" ht="9.75" customHeight="1"/>
    <row r="48" ht="15" customHeight="1">
      <c r="B48" s="3" t="s">
        <v>90</v>
      </c>
    </row>
    <row r="49" spans="2:5" ht="15" customHeight="1">
      <c r="B49" s="3" t="s">
        <v>108</v>
      </c>
      <c r="C49" s="73">
        <f>('[3]BS'!$T$39+'[3]BS'!$T$59-'[3]BS'!$V$39-'[3]BS'!$V$59)-C50</f>
        <v>2915556.1400000006</v>
      </c>
      <c r="E49" s="54">
        <v>5531733</v>
      </c>
    </row>
    <row r="50" spans="2:5" ht="12.75">
      <c r="B50" s="3" t="s">
        <v>29</v>
      </c>
      <c r="C50" s="73">
        <f>('[6]MPP'!$H$13+'[6]MPP'!$H$33)-(1430320+560111)</f>
        <v>-129963</v>
      </c>
      <c r="E50" s="54">
        <v>-297899</v>
      </c>
    </row>
    <row r="51" spans="2:5" ht="12.75">
      <c r="B51" s="3" t="s">
        <v>89</v>
      </c>
      <c r="C51" s="73">
        <v>0</v>
      </c>
      <c r="E51" s="54">
        <v>0</v>
      </c>
    </row>
    <row r="52" spans="2:5" ht="12.75">
      <c r="B52" s="3" t="s">
        <v>88</v>
      </c>
      <c r="C52" s="73">
        <f>'[3]BS'!$T$36+'[3]BS'!$T$60-'[3]BS'!$V$36-'[3]BS'!$V$60</f>
        <v>-341056</v>
      </c>
      <c r="E52" s="54">
        <v>-1521673</v>
      </c>
    </row>
    <row r="53" spans="2:5" ht="12.75">
      <c r="B53" s="3" t="s">
        <v>8</v>
      </c>
      <c r="C53" s="76">
        <f>-'[1]CUM'!$M$36</f>
        <v>-682779.8500000001</v>
      </c>
      <c r="E53" s="54">
        <v>-1794837</v>
      </c>
    </row>
    <row r="54" spans="2:5" ht="12.75">
      <c r="B54" s="3" t="s">
        <v>9</v>
      </c>
      <c r="C54" s="79">
        <f>+C49+C50+C51+C52+C53</f>
        <v>1761757.2900000005</v>
      </c>
      <c r="E54" s="79">
        <f>+E49+E50+E51+E52+E53</f>
        <v>1917324</v>
      </c>
    </row>
    <row r="55" ht="9.75" customHeight="1"/>
    <row r="56" spans="2:5" ht="12.75">
      <c r="B56" s="52" t="s">
        <v>40</v>
      </c>
      <c r="C56" s="54">
        <f>+C34+C44+C54</f>
        <v>5093712.149999997</v>
      </c>
      <c r="E56" s="54">
        <f>+E34+E44+E54</f>
        <v>247820</v>
      </c>
    </row>
    <row r="57" ht="9.75" customHeight="1"/>
    <row r="58" spans="2:5" ht="12.75">
      <c r="B58" s="52" t="s">
        <v>10</v>
      </c>
      <c r="C58" s="73">
        <f>E60</f>
        <v>-9215260</v>
      </c>
      <c r="E58" s="54">
        <v>-9463080</v>
      </c>
    </row>
    <row r="59" ht="9.75" customHeight="1">
      <c r="B59" s="52"/>
    </row>
    <row r="60" spans="2:5" ht="13.5" thickBot="1">
      <c r="B60" s="52" t="s">
        <v>11</v>
      </c>
      <c r="C60" s="89">
        <f>+C56+C58</f>
        <v>-4121547.8500000034</v>
      </c>
      <c r="E60" s="80">
        <f>+E56+E58</f>
        <v>-9215260</v>
      </c>
    </row>
    <row r="61" ht="13.5" thickTop="1"/>
    <row r="62" ht="9.75" customHeight="1"/>
    <row r="63" ht="12.75">
      <c r="B63" s="52" t="s">
        <v>12</v>
      </c>
    </row>
    <row r="64" ht="9.75" customHeight="1"/>
    <row r="65" spans="2:5" ht="12.75">
      <c r="B65" s="3" t="s">
        <v>30</v>
      </c>
      <c r="C65" s="73">
        <f>'[3]BS'!$T$27+'[3]BS'!$T$28</f>
        <v>293729.95</v>
      </c>
      <c r="E65" s="54">
        <v>105436</v>
      </c>
    </row>
    <row r="66" spans="2:5" ht="12.75">
      <c r="B66" s="3" t="s">
        <v>13</v>
      </c>
      <c r="C66" s="73">
        <f>-'[3]BS'!$T$38</f>
        <v>-4415278.37</v>
      </c>
      <c r="E66" s="54">
        <v>-9320696</v>
      </c>
    </row>
    <row r="67" spans="3:5" ht="13.5" thickBot="1">
      <c r="C67" s="80">
        <f>+C65+C66</f>
        <v>-4121548.42</v>
      </c>
      <c r="E67" s="80">
        <f>+E65+E66</f>
        <v>-9215260</v>
      </c>
    </row>
    <row r="68" ht="9.75" customHeight="1" thickTop="1"/>
    <row r="69" ht="9.75" customHeight="1"/>
    <row r="70" spans="2:5" ht="12.75">
      <c r="B70" s="91" t="s">
        <v>93</v>
      </c>
      <c r="C70" s="91"/>
      <c r="D70" s="91"/>
      <c r="E70" s="91"/>
    </row>
    <row r="71" spans="2:5" ht="12.75">
      <c r="B71" s="91" t="s">
        <v>111</v>
      </c>
      <c r="C71" s="91"/>
      <c r="D71" s="91"/>
      <c r="E71" s="91"/>
    </row>
  </sheetData>
  <mergeCells count="5">
    <mergeCell ref="B71:E71"/>
    <mergeCell ref="B1:E1"/>
    <mergeCell ref="B3:E3"/>
    <mergeCell ref="B4:E4"/>
    <mergeCell ref="B70:E70"/>
  </mergeCells>
  <printOptions/>
  <pageMargins left="0.56" right="0.45" top="0.31" bottom="0.27" header="0.25" footer="0.2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4"/>
  <sheetViews>
    <sheetView tabSelected="1" zoomScale="75" zoomScaleNormal="75" workbookViewId="0" topLeftCell="A1">
      <selection activeCell="D17" sqref="D17"/>
    </sheetView>
  </sheetViews>
  <sheetFormatPr defaultColWidth="9.140625" defaultRowHeight="12.75"/>
  <cols>
    <col min="1" max="2" width="5.7109375" style="3" customWidth="1"/>
    <col min="3" max="3" width="23.8515625" style="3" customWidth="1"/>
    <col min="4" max="9" width="15.7109375" style="3" customWidth="1"/>
    <col min="10" max="16384" width="9.140625" style="3" customWidth="1"/>
  </cols>
  <sheetData>
    <row r="1" ht="12.75"/>
    <row r="2" spans="1:3" ht="15.75">
      <c r="A2" s="62">
        <v>1.08</v>
      </c>
      <c r="B2" s="1"/>
      <c r="C2" s="2" t="s">
        <v>97</v>
      </c>
    </row>
    <row r="3" ht="12.75"/>
    <row r="4" ht="12.75"/>
    <row r="5" spans="3:4" ht="15">
      <c r="C5" s="1" t="s">
        <v>43</v>
      </c>
      <c r="D5" s="4" t="s">
        <v>44</v>
      </c>
    </row>
    <row r="6" spans="4:9" ht="15">
      <c r="D6" s="106" t="s">
        <v>119</v>
      </c>
      <c r="E6" s="107"/>
      <c r="F6" s="107"/>
      <c r="G6" s="107"/>
      <c r="H6" s="107"/>
      <c r="I6" s="108"/>
    </row>
    <row r="7" spans="4:9" ht="14.25">
      <c r="D7" s="5" t="s">
        <v>45</v>
      </c>
      <c r="E7" s="5" t="s">
        <v>103</v>
      </c>
      <c r="F7" s="6" t="s">
        <v>47</v>
      </c>
      <c r="G7" s="5" t="s">
        <v>48</v>
      </c>
      <c r="H7" s="100" t="s">
        <v>105</v>
      </c>
      <c r="I7" s="100" t="s">
        <v>104</v>
      </c>
    </row>
    <row r="8" spans="4:9" ht="12.75">
      <c r="D8" s="7" t="s">
        <v>99</v>
      </c>
      <c r="E8" s="7" t="s">
        <v>100</v>
      </c>
      <c r="F8" s="8" t="s">
        <v>101</v>
      </c>
      <c r="G8" s="7" t="s">
        <v>102</v>
      </c>
      <c r="H8" s="101"/>
      <c r="I8" s="101"/>
    </row>
    <row r="9" spans="4:9" ht="14.25">
      <c r="D9" s="9" t="s">
        <v>115</v>
      </c>
      <c r="E9" s="9" t="s">
        <v>115</v>
      </c>
      <c r="F9" s="10" t="s">
        <v>115</v>
      </c>
      <c r="G9" s="9" t="s">
        <v>115</v>
      </c>
      <c r="H9" s="10" t="s">
        <v>115</v>
      </c>
      <c r="I9" s="10" t="s">
        <v>115</v>
      </c>
    </row>
    <row r="10" spans="3:9" ht="15">
      <c r="C10" s="11" t="s">
        <v>49</v>
      </c>
      <c r="D10" s="12"/>
      <c r="E10" s="12"/>
      <c r="F10" s="13"/>
      <c r="G10" s="12"/>
      <c r="H10" s="13"/>
      <c r="I10" s="13"/>
    </row>
    <row r="11" spans="3:9" ht="12.75">
      <c r="C11" s="14"/>
      <c r="D11" s="15"/>
      <c r="E11" s="15"/>
      <c r="F11" s="14"/>
      <c r="G11" s="15"/>
      <c r="H11" s="14"/>
      <c r="I11" s="14"/>
    </row>
    <row r="12" spans="3:9" ht="12.75">
      <c r="C12" s="14" t="s">
        <v>50</v>
      </c>
      <c r="D12" s="16">
        <f>('[1]CUR'!$D$17)/1000000</f>
        <v>7.393974780000001</v>
      </c>
      <c r="E12" s="17">
        <f>('[1]CUR'!$E$17)/1000000</f>
        <v>0.002054</v>
      </c>
      <c r="F12" s="19">
        <f>('[1]CUR'!$F$17)/1000000</f>
        <v>2.035597</v>
      </c>
      <c r="G12" s="18">
        <f>('[1]CUR'!$G$17+'[1]CUR'!$H$17)/1000000</f>
        <v>0</v>
      </c>
      <c r="H12" s="19">
        <f>'[1]CUR'!$K$17</f>
        <v>0</v>
      </c>
      <c r="I12" s="20">
        <f>+D12+E12+F12+G12+H12</f>
        <v>9.431625780000001</v>
      </c>
    </row>
    <row r="13" spans="3:9" ht="12.75">
      <c r="C13" s="14" t="s">
        <v>51</v>
      </c>
      <c r="D13" s="21">
        <v>0</v>
      </c>
      <c r="E13" s="21">
        <v>0</v>
      </c>
      <c r="F13" s="23">
        <v>0</v>
      </c>
      <c r="G13" s="22">
        <v>0</v>
      </c>
      <c r="H13" s="23">
        <v>0</v>
      </c>
      <c r="I13" s="65">
        <f>+D13+E13+F13+G13+H13</f>
        <v>0</v>
      </c>
    </row>
    <row r="14" spans="3:9" ht="12.75">
      <c r="C14" s="14"/>
      <c r="D14" s="24"/>
      <c r="E14" s="17"/>
      <c r="F14" s="19"/>
      <c r="G14" s="18"/>
      <c r="H14" s="19"/>
      <c r="I14" s="20"/>
    </row>
    <row r="15" spans="3:9" ht="15">
      <c r="C15" s="25" t="s">
        <v>52</v>
      </c>
      <c r="D15" s="15"/>
      <c r="E15" s="15"/>
      <c r="F15" s="14"/>
      <c r="G15" s="16"/>
      <c r="H15" s="14"/>
      <c r="I15" s="14"/>
    </row>
    <row r="16" spans="3:9" ht="12.75">
      <c r="C16" s="14" t="s">
        <v>53</v>
      </c>
      <c r="D16" s="16">
        <f>('[1]CUR'!$D$45-'[1]CUR'!$D$42+'[1]CUR'!$D$36)/1000000</f>
        <v>0.5952219200000011</v>
      </c>
      <c r="E16" s="16">
        <f>('[1]CUR'!$E$45-'[1]CUR'!$E$42+'[1]CUR'!$E$36)/1000000</f>
        <v>-0.66309491</v>
      </c>
      <c r="F16" s="29">
        <f>('[1]CUR'!$F$45-'[1]CUR'!$F$42+'[1]CUR'!$F$36)/1000000</f>
        <v>-0.362196</v>
      </c>
      <c r="G16" s="16">
        <f>('[1]CUR'!$G$45-'[1]CUR'!$G$42+'[1]CUR'!$G$36+'[1]CUR'!$H$45-'[1]CUR'!$H$42+'[1]CUR'!$H$36)/1000000</f>
        <v>-0.0305839</v>
      </c>
      <c r="H16" s="63">
        <f>('[1]CUR'!$K$45-'[1]CUR'!$K$42+'[1]CUR'!$K$36)/1000000</f>
        <v>-0.016237</v>
      </c>
      <c r="I16" s="26">
        <f>+D16+E16+F16+G16+H16</f>
        <v>-0.47688988999999893</v>
      </c>
    </row>
    <row r="17" spans="3:9" ht="12.75">
      <c r="C17" s="14" t="s">
        <v>54</v>
      </c>
      <c r="D17" s="16">
        <f>-('[1]CUR'!$D$36)/1000000</f>
        <v>-0.09610145999999999</v>
      </c>
      <c r="E17" s="16">
        <f>-('[1]CUR'!$E$36)/1000000</f>
        <v>-0.06704544999999999</v>
      </c>
      <c r="F17" s="29">
        <f>-('[1]CUR'!$F$36)/1000000</f>
        <v>-0.159885</v>
      </c>
      <c r="G17" s="18">
        <f>-('[1]CUR'!$G$36+'[1]CUR'!$H$36)/1000000</f>
        <v>0</v>
      </c>
      <c r="H17" s="19">
        <f>-('[1]CUR'!$K$36)/1000000</f>
        <v>0</v>
      </c>
      <c r="I17" s="26">
        <f>+D17+E17+F17+G17+H17</f>
        <v>-0.32303191</v>
      </c>
    </row>
    <row r="18" spans="3:9" ht="12.75">
      <c r="C18" s="14" t="s">
        <v>55</v>
      </c>
      <c r="D18" s="67">
        <v>0</v>
      </c>
      <c r="E18" s="68">
        <v>0</v>
      </c>
      <c r="F18" s="69">
        <v>0</v>
      </c>
      <c r="G18" s="68">
        <v>0</v>
      </c>
      <c r="H18" s="69">
        <v>0</v>
      </c>
      <c r="I18" s="66">
        <f>+D18+E18+F18+G18+H18</f>
        <v>0</v>
      </c>
    </row>
    <row r="19" spans="3:9" ht="12.75">
      <c r="C19" s="14"/>
      <c r="D19" s="15"/>
      <c r="E19" s="16"/>
      <c r="F19" s="14"/>
      <c r="G19" s="16"/>
      <c r="H19" s="19"/>
      <c r="I19" s="14"/>
    </row>
    <row r="20" spans="3:9" ht="12.75">
      <c r="C20" s="14" t="s">
        <v>56</v>
      </c>
      <c r="D20" s="16">
        <f>('[1]CUR'!$D$45)/1000000</f>
        <v>0.5022626600000012</v>
      </c>
      <c r="E20" s="16">
        <f>('[1]CUR'!$E$45)/1000000</f>
        <v>-0.7301403599999999</v>
      </c>
      <c r="F20" s="20">
        <f>('[1]CUR'!$F$45)/1000000</f>
        <v>-0.478734</v>
      </c>
      <c r="G20" s="16">
        <f>('[1]CUR'!$G$45+'[1]CUR'!$H$45)/1000000</f>
        <v>-0.0305839</v>
      </c>
      <c r="H20" s="19">
        <f>('[1]CUR'!$K$45)/1000000</f>
        <v>-0.016237</v>
      </c>
      <c r="I20" s="26">
        <f>+D20+E20+F20+G20+H20</f>
        <v>-0.7534325999999987</v>
      </c>
    </row>
    <row r="21" spans="3:9" ht="12.75">
      <c r="C21" s="14"/>
      <c r="D21" s="15"/>
      <c r="E21" s="15"/>
      <c r="F21" s="14"/>
      <c r="G21" s="15"/>
      <c r="H21" s="14"/>
      <c r="I21" s="14"/>
    </row>
    <row r="22" spans="3:9" ht="12.75">
      <c r="C22" s="14" t="s">
        <v>57</v>
      </c>
      <c r="D22" s="17">
        <f>('[1]CUR'!$D$47)/1000000</f>
        <v>0</v>
      </c>
      <c r="E22" s="27">
        <f>('[1]CUR'!$E$47)/1000000</f>
        <v>0</v>
      </c>
      <c r="F22" s="19">
        <f>('[1]CUR'!$F$47)/1000000</f>
        <v>0</v>
      </c>
      <c r="G22" s="17">
        <f>('[1]CUR'!$F$47+'[1]CUR'!$G$47)/1000000</f>
        <v>0</v>
      </c>
      <c r="H22" s="19">
        <f>('[1]CUR'!$K$47)/1000000</f>
        <v>0</v>
      </c>
      <c r="I22" s="26">
        <f>+D22+E22+F22+G22+H22</f>
        <v>0</v>
      </c>
    </row>
    <row r="23" spans="3:9" ht="9.75" customHeight="1">
      <c r="C23" s="14"/>
      <c r="D23" s="17"/>
      <c r="E23" s="27"/>
      <c r="F23" s="19"/>
      <c r="G23" s="17"/>
      <c r="H23" s="14"/>
      <c r="I23" s="14"/>
    </row>
    <row r="24" spans="3:9" ht="12.75">
      <c r="C24" s="14" t="s">
        <v>58</v>
      </c>
      <c r="D24" s="17">
        <f>('[1]CUR'!$D$51)/1000000</f>
        <v>0</v>
      </c>
      <c r="E24" s="27">
        <f>('[1]CUR'!$E$51)/1000000</f>
        <v>0</v>
      </c>
      <c r="F24" s="19">
        <f>('[1]CUR'!$F$51)/1000000</f>
        <v>0</v>
      </c>
      <c r="G24" s="17">
        <f>('[1]CUR'!$G$51+'[1]CUR'!$H$51)/1000000</f>
        <v>0</v>
      </c>
      <c r="H24" s="26">
        <f>('[1]CUR'!$K$51)/1000000</f>
        <v>0.048367</v>
      </c>
      <c r="I24" s="26">
        <f>+D24+E24+F24+G24+H24</f>
        <v>0.048367</v>
      </c>
    </row>
    <row r="25" spans="3:9" ht="12.75">
      <c r="C25" s="14"/>
      <c r="D25" s="15"/>
      <c r="E25" s="15"/>
      <c r="F25" s="14"/>
      <c r="G25" s="15"/>
      <c r="H25" s="14"/>
      <c r="I25" s="14"/>
    </row>
    <row r="26" spans="3:9" ht="9.75" customHeight="1">
      <c r="C26" s="111" t="s">
        <v>59</v>
      </c>
      <c r="D26" s="94">
        <f>+D20-D22-D24</f>
        <v>0.5022626600000012</v>
      </c>
      <c r="E26" s="94">
        <f>+E20+E22+E24</f>
        <v>-0.7301403599999999</v>
      </c>
      <c r="F26" s="94">
        <f>+F20+F22+F24</f>
        <v>-0.478734</v>
      </c>
      <c r="G26" s="94">
        <f>+G20+G22+G24</f>
        <v>-0.0305839</v>
      </c>
      <c r="H26" s="94">
        <f>+H20+H22+H24</f>
        <v>0.03213</v>
      </c>
      <c r="I26" s="94">
        <f>+I20+I22+I24</f>
        <v>-0.7050655999999986</v>
      </c>
    </row>
    <row r="27" spans="3:9" ht="9.75" customHeight="1">
      <c r="C27" s="101"/>
      <c r="D27" s="95"/>
      <c r="E27" s="95"/>
      <c r="F27" s="95"/>
      <c r="G27" s="95"/>
      <c r="H27" s="95"/>
      <c r="I27" s="95"/>
    </row>
    <row r="28" spans="3:9" ht="12.75">
      <c r="C28" s="12"/>
      <c r="D28" s="13"/>
      <c r="E28" s="12"/>
      <c r="F28" s="13"/>
      <c r="G28" s="12"/>
      <c r="H28" s="13"/>
      <c r="I28" s="13"/>
    </row>
    <row r="29" spans="3:9" ht="12.75">
      <c r="C29" s="15"/>
      <c r="D29" s="14"/>
      <c r="E29" s="15"/>
      <c r="F29" s="14"/>
      <c r="G29" s="15"/>
      <c r="H29" s="14"/>
      <c r="I29" s="14"/>
    </row>
    <row r="30" spans="3:9" ht="15">
      <c r="C30" s="28" t="s">
        <v>60</v>
      </c>
      <c r="D30" s="14"/>
      <c r="E30" s="15"/>
      <c r="F30" s="14"/>
      <c r="G30" s="15"/>
      <c r="H30" s="14"/>
      <c r="I30" s="14"/>
    </row>
    <row r="31" spans="3:9" ht="15">
      <c r="C31" s="28" t="s">
        <v>61</v>
      </c>
      <c r="D31" s="14"/>
      <c r="E31" s="15"/>
      <c r="F31" s="14"/>
      <c r="G31" s="15"/>
      <c r="H31" s="14"/>
      <c r="I31" s="14"/>
    </row>
    <row r="32" spans="3:9" ht="12.75">
      <c r="C32" s="15" t="s">
        <v>62</v>
      </c>
      <c r="D32" s="26">
        <f>('[3]BS'!$F$18+'[3]BS'!$F$30)/1000000</f>
        <v>28.06614916</v>
      </c>
      <c r="E32" s="16">
        <f>('[3]BS'!$H$18+'[3]BS'!$H$30)/1000000</f>
        <v>14.06839295</v>
      </c>
      <c r="F32" s="26">
        <f>('[3]BS'!$J$18+'[3]BS'!$J$30)/1000000</f>
        <v>16.16814698</v>
      </c>
      <c r="G32" s="16">
        <f>('[3]BS'!$L$18+'[3]BS'!$L$30+'[3]BS'!$N$18+'[3]BS'!$N$30)/1000000</f>
        <v>4.9501231</v>
      </c>
      <c r="H32" s="26">
        <f>('[3]BS'!$R$18+'[3]BS'!$R$30)/1000000</f>
        <v>-9.715421580000003</v>
      </c>
      <c r="I32" s="20">
        <f>+D32+E32+F32+G32+H32</f>
        <v>53.537390609999996</v>
      </c>
    </row>
    <row r="33" spans="3:9" ht="12.75">
      <c r="C33" s="15" t="s">
        <v>63</v>
      </c>
      <c r="D33" s="26">
        <f>-('[3]BS'!$F$44)/1000000</f>
        <v>-14.469484210000001</v>
      </c>
      <c r="E33" s="16">
        <f>-('[3]BS'!$H$44)/1000000</f>
        <v>-34.39012471</v>
      </c>
      <c r="F33" s="26">
        <f>-('[3]BS'!$J$44)/1000000</f>
        <v>-7.217205509999999</v>
      </c>
      <c r="G33" s="16">
        <f>-('[3]BS'!$L$44+'[3]BS'!$N$44)/1000000</f>
        <v>-5.6807449000000005</v>
      </c>
      <c r="H33" s="26">
        <f>-('[3]BS'!$R$44)/1000000</f>
        <v>36.56702676</v>
      </c>
      <c r="I33" s="20">
        <f>+D33+E33+F33+G33+H33</f>
        <v>-25.190532570000002</v>
      </c>
    </row>
    <row r="34" spans="3:9" ht="12.75">
      <c r="C34" s="15" t="s">
        <v>64</v>
      </c>
      <c r="D34" s="94">
        <f aca="true" t="shared" si="0" ref="D34:I34">+D32+D33</f>
        <v>13.596664949999997</v>
      </c>
      <c r="E34" s="94">
        <f t="shared" si="0"/>
        <v>-20.321731760000002</v>
      </c>
      <c r="F34" s="94">
        <f t="shared" si="0"/>
        <v>8.95094147</v>
      </c>
      <c r="G34" s="94">
        <f t="shared" si="0"/>
        <v>-0.7306218000000007</v>
      </c>
      <c r="H34" s="94">
        <f t="shared" si="0"/>
        <v>26.851605179999993</v>
      </c>
      <c r="I34" s="94">
        <f t="shared" si="0"/>
        <v>28.346858039999994</v>
      </c>
    </row>
    <row r="35" spans="3:9" ht="12.75">
      <c r="C35" s="15" t="s">
        <v>65</v>
      </c>
      <c r="D35" s="95"/>
      <c r="E35" s="95"/>
      <c r="F35" s="95"/>
      <c r="G35" s="95"/>
      <c r="H35" s="95"/>
      <c r="I35" s="95"/>
    </row>
    <row r="36" spans="3:9" ht="12.75">
      <c r="C36" s="15"/>
      <c r="D36" s="14"/>
      <c r="E36" s="16"/>
      <c r="F36" s="14"/>
      <c r="G36" s="16"/>
      <c r="H36" s="14"/>
      <c r="I36" s="14"/>
    </row>
    <row r="37" spans="3:9" ht="12.75">
      <c r="C37" s="15" t="s">
        <v>66</v>
      </c>
      <c r="D37" s="29">
        <f>('[4]FACUR'!$E$25)/1000000</f>
        <v>0.011025</v>
      </c>
      <c r="E37" s="18">
        <f>('[4]FACUR'!$E$36)/1000000</f>
        <v>0</v>
      </c>
      <c r="F37" s="26">
        <f>('[4]FACUR'!$E$50)/1000000</f>
        <v>0.07612</v>
      </c>
      <c r="G37" s="18">
        <f>('[4]FACUR'!$E$55+'[4]FACUR'!$E$62)/1000000</f>
        <v>0</v>
      </c>
      <c r="H37" s="72">
        <v>0</v>
      </c>
      <c r="I37" s="30">
        <f>+D37+E37+F37+G37+H37</f>
        <v>0.087145</v>
      </c>
    </row>
    <row r="38" spans="3:9" ht="12.75">
      <c r="C38" s="15" t="s">
        <v>67</v>
      </c>
      <c r="D38" s="29">
        <f>('[1]CUR'!$D$29+'[1]CUR'!$D$35)/1000000</f>
        <v>0.13229625999999997</v>
      </c>
      <c r="E38" s="16">
        <f>('[1]CUR'!$E$29+'[1]CUR'!$E$35)/1000000</f>
        <v>0.36807225</v>
      </c>
      <c r="F38" s="26">
        <f>('[1]CUR'!$F$29+'[1]CUR'!$F$35)/1000000</f>
        <v>0.597249</v>
      </c>
      <c r="G38" s="16">
        <f>('[1]CUR'!$G$29+'[1]CUR'!$G$35+'[1]CUR'!$H$29+'[1]CUR'!$H$35)/1000000</f>
        <v>0.01609891</v>
      </c>
      <c r="H38" s="19">
        <f>('[1]CUR'!$K$29+'[1]CUR'!$K$35)/1000000</f>
        <v>0.016237</v>
      </c>
      <c r="I38" s="20">
        <f>SUM(D38:H38)</f>
        <v>1.12995342</v>
      </c>
    </row>
    <row r="39" spans="3:9" ht="12.75">
      <c r="C39" s="15" t="s">
        <v>68</v>
      </c>
      <c r="D39" s="26"/>
      <c r="E39" s="16"/>
      <c r="F39" s="26"/>
      <c r="G39" s="16"/>
      <c r="H39" s="14"/>
      <c r="I39" s="14"/>
    </row>
    <row r="40" spans="3:9" ht="12.75">
      <c r="C40" s="15" t="s">
        <v>69</v>
      </c>
      <c r="D40" s="70">
        <v>0</v>
      </c>
      <c r="E40" s="71">
        <v>0</v>
      </c>
      <c r="F40" s="70">
        <v>0</v>
      </c>
      <c r="G40" s="71">
        <v>0</v>
      </c>
      <c r="H40" s="72">
        <v>0</v>
      </c>
      <c r="I40" s="72">
        <v>0</v>
      </c>
    </row>
    <row r="41" spans="3:9" ht="12.75">
      <c r="C41" s="31"/>
      <c r="D41" s="32"/>
      <c r="E41" s="31"/>
      <c r="F41" s="32"/>
      <c r="G41" s="31"/>
      <c r="H41" s="32"/>
      <c r="I41" s="32"/>
    </row>
    <row r="44" spans="3:4" ht="15">
      <c r="C44" s="1" t="s">
        <v>70</v>
      </c>
      <c r="D44" s="4" t="s">
        <v>71</v>
      </c>
    </row>
    <row r="45" spans="4:9" ht="15">
      <c r="D45" s="106" t="s">
        <v>119</v>
      </c>
      <c r="E45" s="107"/>
      <c r="F45" s="107"/>
      <c r="G45" s="107"/>
      <c r="H45" s="107"/>
      <c r="I45" s="108"/>
    </row>
    <row r="46" spans="4:9" ht="14.25">
      <c r="D46" s="5" t="s">
        <v>45</v>
      </c>
      <c r="E46" s="6" t="s">
        <v>46</v>
      </c>
      <c r="F46" s="33" t="s">
        <v>47</v>
      </c>
      <c r="G46" s="6" t="s">
        <v>48</v>
      </c>
      <c r="H46" s="100" t="s">
        <v>105</v>
      </c>
      <c r="I46" s="100" t="s">
        <v>104</v>
      </c>
    </row>
    <row r="47" spans="4:9" ht="12.75">
      <c r="D47" s="34" t="s">
        <v>99</v>
      </c>
      <c r="E47" s="35" t="s">
        <v>100</v>
      </c>
      <c r="F47" s="36" t="s">
        <v>101</v>
      </c>
      <c r="G47" s="35" t="s">
        <v>102</v>
      </c>
      <c r="H47" s="101"/>
      <c r="I47" s="101"/>
    </row>
    <row r="48" spans="4:9" ht="14.25">
      <c r="D48" s="9" t="s">
        <v>115</v>
      </c>
      <c r="E48" s="10" t="s">
        <v>115</v>
      </c>
      <c r="F48" s="37" t="s">
        <v>115</v>
      </c>
      <c r="G48" s="10" t="s">
        <v>115</v>
      </c>
      <c r="H48" s="38" t="s">
        <v>115</v>
      </c>
      <c r="I48" s="10" t="s">
        <v>115</v>
      </c>
    </row>
    <row r="49" spans="3:9" ht="15">
      <c r="C49" s="11" t="s">
        <v>49</v>
      </c>
      <c r="D49" s="12"/>
      <c r="E49" s="13"/>
      <c r="F49" s="39"/>
      <c r="G49" s="13"/>
      <c r="H49" s="40"/>
      <c r="I49" s="13"/>
    </row>
    <row r="50" spans="3:9" ht="12.75">
      <c r="C50" s="14"/>
      <c r="D50" s="15"/>
      <c r="E50" s="14"/>
      <c r="F50" s="41"/>
      <c r="G50" s="14"/>
      <c r="H50" s="42"/>
      <c r="I50" s="14"/>
    </row>
    <row r="51" spans="3:9" ht="12.75">
      <c r="C51" s="14" t="s">
        <v>72</v>
      </c>
      <c r="D51" s="16">
        <f>('[5]2ND'!$C$9)/1000000</f>
        <v>0</v>
      </c>
      <c r="E51" s="43">
        <f>('[5]2ND'!$D$9)/1000000</f>
        <v>0</v>
      </c>
      <c r="F51" s="44">
        <f>('[5]2ND'!$E$9)/1000000</f>
        <v>0</v>
      </c>
      <c r="G51" s="43">
        <f>('[5]2ND'!$F$9+'[5]2ND'!$G$9)/1000000</f>
        <v>0</v>
      </c>
      <c r="H51" s="43">
        <v>0</v>
      </c>
      <c r="I51" s="26">
        <f>SUM(D51:H51)</f>
        <v>0</v>
      </c>
    </row>
    <row r="52" spans="3:9" ht="12.75">
      <c r="C52" s="14" t="s">
        <v>73</v>
      </c>
      <c r="D52" s="16">
        <f>('[5]2ND'!$C$13)/1000000</f>
        <v>0</v>
      </c>
      <c r="E52" s="43">
        <f>('[5]2ND'!$D$13)/1000000</f>
        <v>0</v>
      </c>
      <c r="F52" s="45">
        <f>('[5]2ND'!$E$13)/1000000</f>
        <v>0</v>
      </c>
      <c r="G52" s="43">
        <f>('[5]2ND'!$F$13+'[5]2ND'!$G$13)/1000000</f>
        <v>0</v>
      </c>
      <c r="H52" s="43">
        <v>0</v>
      </c>
      <c r="I52" s="26">
        <f aca="true" t="shared" si="1" ref="I52:I62">SUM(D52:H52)</f>
        <v>0</v>
      </c>
    </row>
    <row r="53" spans="3:9" ht="12.75">
      <c r="C53" s="14" t="s">
        <v>74</v>
      </c>
      <c r="D53" s="16">
        <f>('[5]2ND'!$C$19)/1000000</f>
        <v>0</v>
      </c>
      <c r="E53" s="43">
        <f>('[5]2ND'!$D$19)/1000000</f>
        <v>0</v>
      </c>
      <c r="F53" s="45">
        <f>('[5]2ND'!$E$19)/1000000</f>
        <v>0</v>
      </c>
      <c r="G53" s="43">
        <f>('[5]2ND'!$F$19+'[5]2ND'!$G$19)/1000000</f>
        <v>0</v>
      </c>
      <c r="H53" s="43">
        <v>0</v>
      </c>
      <c r="I53" s="26">
        <f t="shared" si="1"/>
        <v>0</v>
      </c>
    </row>
    <row r="54" spans="3:9" ht="12.75">
      <c r="C54" s="14" t="s">
        <v>75</v>
      </c>
      <c r="D54" s="16">
        <f>('[5]2ND'!$C$15)/1000000</f>
        <v>0</v>
      </c>
      <c r="E54" s="43">
        <f>('[5]2ND'!$D$15)/1000000</f>
        <v>0</v>
      </c>
      <c r="F54" s="45">
        <f>('[5]2ND'!$E$15)/1000000</f>
        <v>0</v>
      </c>
      <c r="G54" s="43">
        <f>('[5]2ND'!$F$15+'[5]2ND'!$G$15)/1000000</f>
        <v>0</v>
      </c>
      <c r="H54" s="43">
        <v>0</v>
      </c>
      <c r="I54" s="26">
        <f t="shared" si="1"/>
        <v>0</v>
      </c>
    </row>
    <row r="55" spans="3:9" ht="12.75">
      <c r="C55" s="14" t="s">
        <v>76</v>
      </c>
      <c r="D55" s="16">
        <f>('[5]2ND'!$C$21)/1000000</f>
        <v>0</v>
      </c>
      <c r="E55" s="43">
        <f>('[5]2ND'!$D$21)/1000000</f>
        <v>0</v>
      </c>
      <c r="F55" s="45">
        <f>('[5]2ND'!$E$21)/1000000</f>
        <v>0</v>
      </c>
      <c r="G55" s="43">
        <f>('[5]2ND'!$F$21+'[5]2ND'!$G$21)/1000000</f>
        <v>0</v>
      </c>
      <c r="H55" s="43">
        <v>0</v>
      </c>
      <c r="I55" s="26">
        <f t="shared" si="1"/>
        <v>0</v>
      </c>
    </row>
    <row r="56" spans="3:9" ht="12.75">
      <c r="C56" s="14" t="s">
        <v>77</v>
      </c>
      <c r="D56" s="17">
        <f>('[5]2ND'!$C$31)/1000000</f>
        <v>0</v>
      </c>
      <c r="E56" s="43">
        <f>('[5]2ND'!$D$31)/1000000</f>
        <v>0</v>
      </c>
      <c r="F56" s="45">
        <f>('[5]2ND'!$E$31)/1000000</f>
        <v>0</v>
      </c>
      <c r="G56" s="43">
        <f>('[5]2ND'!$F$31+'[5]2ND'!$G$31)/1000000</f>
        <v>0</v>
      </c>
      <c r="H56" s="43">
        <v>0</v>
      </c>
      <c r="I56" s="26">
        <f t="shared" si="1"/>
        <v>0</v>
      </c>
    </row>
    <row r="57" spans="3:9" ht="12.75">
      <c r="C57" s="14" t="s">
        <v>78</v>
      </c>
      <c r="D57" s="16">
        <f>('[5]2ND'!$C$11)/1000000</f>
        <v>0</v>
      </c>
      <c r="E57" s="43">
        <f>('[5]2ND'!$D$11)/1000000</f>
        <v>0</v>
      </c>
      <c r="F57" s="44">
        <f>('[5]2ND'!$E$11)/1000000</f>
        <v>0</v>
      </c>
      <c r="G57" s="43">
        <f>('[5]2ND'!$F$11+'[5]2ND'!$G$11)/1000000</f>
        <v>0</v>
      </c>
      <c r="H57" s="43">
        <v>0</v>
      </c>
      <c r="I57" s="26">
        <f t="shared" si="1"/>
        <v>0</v>
      </c>
    </row>
    <row r="58" spans="3:9" ht="12.75">
      <c r="C58" s="14" t="s">
        <v>79</v>
      </c>
      <c r="D58" s="16">
        <f>('[5]2ND'!$C$25)/1000000</f>
        <v>0</v>
      </c>
      <c r="E58" s="43">
        <f>('[5]2ND'!$D$25)/1000000</f>
        <v>0</v>
      </c>
      <c r="F58" s="45">
        <f>('[5]2ND'!$E$25)/1000000</f>
        <v>0</v>
      </c>
      <c r="G58" s="43">
        <f>('[5]2ND'!$F$25+'[5]2ND'!$G$25)/1000000</f>
        <v>0</v>
      </c>
      <c r="H58" s="43">
        <v>0</v>
      </c>
      <c r="I58" s="26">
        <f t="shared" si="1"/>
        <v>0</v>
      </c>
    </row>
    <row r="59" spans="3:9" ht="12.75">
      <c r="C59" s="14" t="s">
        <v>80</v>
      </c>
      <c r="D59" s="16">
        <f>('[5]2ND'!$C$17)/1000000</f>
        <v>0</v>
      </c>
      <c r="E59" s="43">
        <f>('[5]2ND'!$D$17)/1000000</f>
        <v>0</v>
      </c>
      <c r="F59" s="45">
        <f>('[5]2ND'!$E$17)/1000000</f>
        <v>0</v>
      </c>
      <c r="G59" s="43">
        <f>('[5]2ND'!$F$17+'[5]2ND'!$G$17)/1000000</f>
        <v>0</v>
      </c>
      <c r="H59" s="43">
        <v>0</v>
      </c>
      <c r="I59" s="26">
        <f t="shared" si="1"/>
        <v>0</v>
      </c>
    </row>
    <row r="60" spans="3:9" ht="12.75">
      <c r="C60" s="14" t="s">
        <v>81</v>
      </c>
      <c r="D60" s="17">
        <f>('[5]2ND'!$C$23)/1000000</f>
        <v>0</v>
      </c>
      <c r="E60" s="43">
        <f>('[5]2ND'!$D$23)/1000000</f>
        <v>0</v>
      </c>
      <c r="F60" s="45">
        <f>('[5]2ND'!$E$23)/1000000</f>
        <v>0</v>
      </c>
      <c r="G60" s="43">
        <f>('[5]2ND'!$F$23+'[5]2ND'!$G$23)/1000000</f>
        <v>0</v>
      </c>
      <c r="H60" s="43">
        <v>0</v>
      </c>
      <c r="I60" s="26">
        <f t="shared" si="1"/>
        <v>0</v>
      </c>
    </row>
    <row r="61" spans="3:9" ht="12.75">
      <c r="C61" s="14" t="s">
        <v>114</v>
      </c>
      <c r="D61" s="18">
        <f>('[5]2ND'!$C$29)/1000000</f>
        <v>0</v>
      </c>
      <c r="E61" s="43">
        <f>('[5]2ND'!$D$29)/1000000</f>
        <v>0</v>
      </c>
      <c r="F61" s="45">
        <f>('[5]2ND'!$E$29)/1000000</f>
        <v>0</v>
      </c>
      <c r="G61" s="43">
        <f>('[5]2ND'!$F$29+'[5]2ND'!$G$29)/1000000</f>
        <v>0</v>
      </c>
      <c r="H61" s="43">
        <v>0</v>
      </c>
      <c r="I61" s="26">
        <f t="shared" si="1"/>
        <v>0</v>
      </c>
    </row>
    <row r="62" spans="3:9" ht="12.75">
      <c r="C62" s="32" t="s">
        <v>98</v>
      </c>
      <c r="D62" s="46">
        <f>('[5]2ND'!$C$27)/1000000</f>
        <v>0</v>
      </c>
      <c r="E62" s="47">
        <f>('[5]2ND'!$D$27)/1000000</f>
        <v>0</v>
      </c>
      <c r="F62" s="48">
        <f>('[5]2ND'!$E$27)/1000000</f>
        <v>0</v>
      </c>
      <c r="G62" s="49">
        <f>('[5]2ND'!$F$27+'[5]2ND'!$G$27)/1000000</f>
        <v>0</v>
      </c>
      <c r="H62" s="50">
        <v>0</v>
      </c>
      <c r="I62" s="26">
        <f t="shared" si="1"/>
        <v>0</v>
      </c>
    </row>
    <row r="63" spans="4:9" ht="9.75" customHeight="1">
      <c r="D63" s="102">
        <f>SUM(D51:D62)</f>
        <v>0</v>
      </c>
      <c r="E63" s="104">
        <f>SUM(E51:E62)</f>
        <v>0</v>
      </c>
      <c r="F63" s="96">
        <f>SUM(F51:F62)</f>
        <v>0</v>
      </c>
      <c r="G63" s="98">
        <f>SUM(G51:G62)</f>
        <v>0</v>
      </c>
      <c r="H63" s="109">
        <v>0</v>
      </c>
      <c r="I63" s="94">
        <f>SUM(I51:I62)</f>
        <v>0</v>
      </c>
    </row>
    <row r="64" spans="4:9" ht="9.75" customHeight="1">
      <c r="D64" s="103"/>
      <c r="E64" s="105"/>
      <c r="F64" s="97"/>
      <c r="G64" s="99"/>
      <c r="H64" s="110"/>
      <c r="I64" s="95"/>
    </row>
  </sheetData>
  <mergeCells count="25">
    <mergeCell ref="G26:G27"/>
    <mergeCell ref="H26:H27"/>
    <mergeCell ref="D6:I6"/>
    <mergeCell ref="C26:C27"/>
    <mergeCell ref="D26:D27"/>
    <mergeCell ref="E26:E27"/>
    <mergeCell ref="F26:F27"/>
    <mergeCell ref="H7:H8"/>
    <mergeCell ref="I7:I8"/>
    <mergeCell ref="I26:I27"/>
    <mergeCell ref="D63:D64"/>
    <mergeCell ref="E63:E64"/>
    <mergeCell ref="D45:I45"/>
    <mergeCell ref="H34:H35"/>
    <mergeCell ref="I34:I35"/>
    <mergeCell ref="D34:D35"/>
    <mergeCell ref="E34:E35"/>
    <mergeCell ref="F34:F35"/>
    <mergeCell ref="G34:G35"/>
    <mergeCell ref="H63:H64"/>
    <mergeCell ref="I63:I64"/>
    <mergeCell ref="F63:F64"/>
    <mergeCell ref="G63:G64"/>
    <mergeCell ref="I46:I47"/>
    <mergeCell ref="H46:H47"/>
  </mergeCells>
  <printOptions/>
  <pageMargins left="0.37" right="0.27" top="0.32" bottom="1.33" header="0.18" footer="1.17"/>
  <pageSetup horizontalDpi="600" verticalDpi="600" orientation="portrait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4"/>
  <sheetViews>
    <sheetView zoomScale="75" zoomScaleNormal="75" workbookViewId="0" topLeftCell="A1">
      <selection activeCell="B3" sqref="B3"/>
    </sheetView>
  </sheetViews>
  <sheetFormatPr defaultColWidth="9.140625" defaultRowHeight="12.75"/>
  <cols>
    <col min="1" max="1" width="2.7109375" style="3" customWidth="1"/>
    <col min="2" max="2" width="25.00390625" style="3" customWidth="1"/>
    <col min="3" max="3" width="18.7109375" style="3" customWidth="1"/>
    <col min="4" max="4" width="2.7109375" style="3" customWidth="1"/>
    <col min="5" max="5" width="18.7109375" style="3" customWidth="1"/>
    <col min="6" max="6" width="2.7109375" style="3" customWidth="1"/>
    <col min="7" max="7" width="18.7109375" style="3" customWidth="1"/>
    <col min="8" max="8" width="2.7109375" style="3" customWidth="1"/>
    <col min="9" max="9" width="18.7109375" style="3" customWidth="1"/>
    <col min="10" max="10" width="2.7109375" style="3" customWidth="1"/>
    <col min="11" max="11" width="18.7109375" style="3" customWidth="1"/>
    <col min="12" max="16384" width="9.140625" style="3" customWidth="1"/>
  </cols>
  <sheetData>
    <row r="2" ht="18">
      <c r="B2" s="51" t="s">
        <v>124</v>
      </c>
    </row>
    <row r="3" ht="15.75">
      <c r="B3" s="2" t="s">
        <v>122</v>
      </c>
    </row>
    <row r="4" ht="12.75">
      <c r="B4" s="52"/>
    </row>
    <row r="5" ht="12.75">
      <c r="B5" s="52"/>
    </row>
    <row r="6" ht="15.75">
      <c r="B6" s="2" t="s">
        <v>106</v>
      </c>
    </row>
    <row r="7" spans="3:11" ht="12.75">
      <c r="C7" s="53"/>
      <c r="D7" s="53"/>
      <c r="E7" s="53"/>
      <c r="F7" s="53"/>
      <c r="G7" s="53"/>
      <c r="H7" s="53"/>
      <c r="I7" s="53"/>
      <c r="J7" s="53"/>
      <c r="K7" s="53"/>
    </row>
    <row r="8" spans="3:11" ht="12.75">
      <c r="C8" s="53"/>
      <c r="D8" s="53"/>
      <c r="E8" s="53"/>
      <c r="F8" s="53"/>
      <c r="G8" s="53"/>
      <c r="H8" s="53"/>
      <c r="I8" s="53"/>
      <c r="J8" s="53"/>
      <c r="K8" s="53"/>
    </row>
    <row r="9" spans="3:11" ht="14.25">
      <c r="C9" s="64" t="s">
        <v>14</v>
      </c>
      <c r="D9" s="64"/>
      <c r="E9" s="64" t="s">
        <v>15</v>
      </c>
      <c r="F9" s="64"/>
      <c r="G9" s="64" t="s">
        <v>18</v>
      </c>
      <c r="H9" s="64"/>
      <c r="I9" s="64" t="s">
        <v>19</v>
      </c>
      <c r="J9" s="64"/>
      <c r="K9" s="64"/>
    </row>
    <row r="10" spans="3:11" ht="14.25">
      <c r="C10" s="64" t="s">
        <v>17</v>
      </c>
      <c r="D10" s="64"/>
      <c r="E10" s="64" t="s">
        <v>16</v>
      </c>
      <c r="F10" s="64"/>
      <c r="G10" s="64" t="s">
        <v>94</v>
      </c>
      <c r="H10" s="64"/>
      <c r="I10" s="64" t="s">
        <v>20</v>
      </c>
      <c r="J10" s="64"/>
      <c r="K10" s="64" t="s">
        <v>21</v>
      </c>
    </row>
    <row r="11" spans="3:11" ht="14.25">
      <c r="C11" s="64"/>
      <c r="D11" s="64"/>
      <c r="E11" s="64"/>
      <c r="F11" s="64"/>
      <c r="G11" s="64"/>
      <c r="H11" s="64"/>
      <c r="I11" s="64"/>
      <c r="J11" s="64"/>
      <c r="K11" s="64"/>
    </row>
    <row r="12" spans="2:11" ht="14.25">
      <c r="B12" s="52" t="s">
        <v>83</v>
      </c>
      <c r="C12" s="64" t="s">
        <v>112</v>
      </c>
      <c r="D12" s="64"/>
      <c r="E12" s="64" t="s">
        <v>112</v>
      </c>
      <c r="F12" s="64"/>
      <c r="G12" s="64" t="s">
        <v>112</v>
      </c>
      <c r="H12" s="64"/>
      <c r="I12" s="64" t="s">
        <v>112</v>
      </c>
      <c r="J12" s="64"/>
      <c r="K12" s="64" t="s">
        <v>112</v>
      </c>
    </row>
    <row r="14" spans="2:11" ht="12.75">
      <c r="B14" s="3" t="s">
        <v>110</v>
      </c>
      <c r="C14" s="54">
        <v>43285000</v>
      </c>
      <c r="D14" s="54"/>
      <c r="E14" s="54">
        <v>7400325</v>
      </c>
      <c r="G14" s="54">
        <v>2618780</v>
      </c>
      <c r="I14" s="54">
        <f>I29</f>
        <v>-27167772</v>
      </c>
      <c r="J14" s="54"/>
      <c r="K14" s="54">
        <f>+C14+E14+G14+I14</f>
        <v>26136333</v>
      </c>
    </row>
    <row r="15" spans="9:11" ht="12.75">
      <c r="I15" s="54"/>
      <c r="J15" s="54"/>
      <c r="K15" s="54"/>
    </row>
    <row r="16" spans="2:11" s="41" customFormat="1" ht="12.75">
      <c r="B16" s="41" t="s">
        <v>96</v>
      </c>
      <c r="C16" s="55"/>
      <c r="D16" s="55"/>
      <c r="E16" s="55"/>
      <c r="F16" s="55"/>
      <c r="G16" s="56">
        <f>-(16237+16237)</f>
        <v>-32474</v>
      </c>
      <c r="H16" s="55"/>
      <c r="I16" s="56">
        <f>-2502716-G16</f>
        <v>-2470242</v>
      </c>
      <c r="J16" s="56"/>
      <c r="K16" s="56">
        <f>+G16+I16</f>
        <v>-2502716</v>
      </c>
    </row>
    <row r="17" spans="2:11" ht="12.75">
      <c r="B17" s="3" t="s">
        <v>82</v>
      </c>
      <c r="C17" s="55"/>
      <c r="D17" s="57"/>
      <c r="E17" s="55"/>
      <c r="F17" s="57"/>
      <c r="G17" s="55"/>
      <c r="H17" s="57"/>
      <c r="I17" s="55"/>
      <c r="K17" s="55"/>
    </row>
    <row r="18" spans="2:11" ht="12.75">
      <c r="B18" s="3" t="s">
        <v>22</v>
      </c>
      <c r="C18" s="55"/>
      <c r="D18" s="57"/>
      <c r="E18" s="55"/>
      <c r="F18" s="57"/>
      <c r="G18" s="55"/>
      <c r="H18" s="57"/>
      <c r="I18" s="55"/>
      <c r="K18" s="55"/>
    </row>
    <row r="19" spans="3:11" ht="12.75">
      <c r="C19" s="58"/>
      <c r="E19" s="58"/>
      <c r="G19" s="58"/>
      <c r="I19" s="58"/>
      <c r="K19" s="58"/>
    </row>
    <row r="20" spans="2:11" ht="9.75" customHeight="1">
      <c r="B20" s="114" t="s">
        <v>123</v>
      </c>
      <c r="C20" s="112">
        <f>SUM(C14:C18)</f>
        <v>43285000</v>
      </c>
      <c r="E20" s="112">
        <f>SUM(E14:E18)</f>
        <v>7400325</v>
      </c>
      <c r="G20" s="115">
        <f>SUM(G14:G18)</f>
        <v>2586306</v>
      </c>
      <c r="I20" s="112">
        <f>SUM(I14:I18)</f>
        <v>-29638014</v>
      </c>
      <c r="K20" s="112">
        <f>SUM(K14:K18)</f>
        <v>23633617</v>
      </c>
    </row>
    <row r="21" spans="2:11" ht="9.75" customHeight="1" thickBot="1">
      <c r="B21" s="114"/>
      <c r="C21" s="113"/>
      <c r="D21" s="54"/>
      <c r="E21" s="113"/>
      <c r="G21" s="116"/>
      <c r="I21" s="113"/>
      <c r="J21" s="54"/>
      <c r="K21" s="113"/>
    </row>
    <row r="22" ht="13.5" thickTop="1"/>
    <row r="24" spans="2:11" ht="12.75">
      <c r="B24" s="3" t="s">
        <v>109</v>
      </c>
      <c r="C24" s="54">
        <v>43285000</v>
      </c>
      <c r="E24" s="54">
        <v>7400325</v>
      </c>
      <c r="G24" s="54">
        <v>2683728</v>
      </c>
      <c r="I24" s="54">
        <f>-5578782-G24</f>
        <v>-8262510</v>
      </c>
      <c r="K24" s="54">
        <f>+C24+E24+G24+I24</f>
        <v>45106543</v>
      </c>
    </row>
    <row r="25" spans="2:11" ht="12.75">
      <c r="B25" s="3" t="s">
        <v>96</v>
      </c>
      <c r="C25" s="59"/>
      <c r="D25" s="59"/>
      <c r="E25" s="59"/>
      <c r="G25" s="54">
        <v>-64948</v>
      </c>
      <c r="I25" s="54">
        <f>-18970210-G25</f>
        <v>-18905262</v>
      </c>
      <c r="K25" s="54">
        <f>+G25+I25</f>
        <v>-18970210</v>
      </c>
    </row>
    <row r="26" spans="2:11" ht="12.75">
      <c r="B26" s="3" t="s">
        <v>82</v>
      </c>
      <c r="C26" s="61"/>
      <c r="E26" s="61"/>
      <c r="G26" s="57"/>
      <c r="H26" s="57"/>
      <c r="I26" s="57"/>
      <c r="K26" s="61"/>
    </row>
    <row r="27" spans="2:11" ht="12.75">
      <c r="B27" s="3" t="s">
        <v>22</v>
      </c>
      <c r="C27" s="57"/>
      <c r="D27" s="57"/>
      <c r="E27" s="57"/>
      <c r="F27" s="57"/>
      <c r="G27" s="57"/>
      <c r="H27" s="57"/>
      <c r="I27" s="57"/>
      <c r="J27" s="57"/>
      <c r="K27" s="57"/>
    </row>
    <row r="28" spans="3:11" ht="12.75">
      <c r="C28" s="58"/>
      <c r="E28" s="58"/>
      <c r="G28" s="58"/>
      <c r="I28" s="58"/>
      <c r="K28" s="58"/>
    </row>
    <row r="29" spans="2:11" ht="9.75" customHeight="1">
      <c r="B29" s="114" t="s">
        <v>107</v>
      </c>
      <c r="C29" s="112">
        <f>SUM(C24:C28)</f>
        <v>43285000</v>
      </c>
      <c r="E29" s="112">
        <f>SUM(E24:E28)</f>
        <v>7400325</v>
      </c>
      <c r="G29" s="115">
        <f>SUM(G24:G28)</f>
        <v>2618780</v>
      </c>
      <c r="H29" s="53"/>
      <c r="I29" s="112">
        <f>SUM(I24:I28)</f>
        <v>-27167772</v>
      </c>
      <c r="K29" s="118">
        <f>SUM(K24:K28)</f>
        <v>26136333</v>
      </c>
    </row>
    <row r="30" spans="2:11" ht="9.75" customHeight="1" thickBot="1">
      <c r="B30" s="114"/>
      <c r="C30" s="117"/>
      <c r="E30" s="117"/>
      <c r="G30" s="116"/>
      <c r="H30" s="53"/>
      <c r="I30" s="117"/>
      <c r="K30" s="113"/>
    </row>
    <row r="31" ht="13.5" thickTop="1"/>
    <row r="33" spans="2:11" ht="12.75">
      <c r="B33" s="91" t="s">
        <v>95</v>
      </c>
      <c r="C33" s="91"/>
      <c r="D33" s="91"/>
      <c r="E33" s="91"/>
      <c r="F33" s="91"/>
      <c r="G33" s="91"/>
      <c r="H33" s="91"/>
      <c r="I33" s="91"/>
      <c r="J33" s="91"/>
      <c r="K33" s="91"/>
    </row>
    <row r="34" spans="2:11" ht="12.75">
      <c r="B34" s="91" t="s">
        <v>111</v>
      </c>
      <c r="C34" s="91"/>
      <c r="D34" s="91"/>
      <c r="E34" s="91"/>
      <c r="F34" s="91"/>
      <c r="G34" s="91"/>
      <c r="H34" s="91"/>
      <c r="I34" s="91"/>
      <c r="J34" s="91"/>
      <c r="K34" s="91"/>
    </row>
  </sheetData>
  <mergeCells count="14">
    <mergeCell ref="B33:K33"/>
    <mergeCell ref="B34:K34"/>
    <mergeCell ref="G29:G30"/>
    <mergeCell ref="E29:E30"/>
    <mergeCell ref="C29:C30"/>
    <mergeCell ref="B29:B30"/>
    <mergeCell ref="K29:K30"/>
    <mergeCell ref="I29:I30"/>
    <mergeCell ref="I20:I21"/>
    <mergeCell ref="K20:K21"/>
    <mergeCell ref="B20:B21"/>
    <mergeCell ref="C20:C21"/>
    <mergeCell ref="E20:E21"/>
    <mergeCell ref="G20:G21"/>
  </mergeCells>
  <printOptions/>
  <pageMargins left="0.31" right="0.25" top="0.27" bottom="1" header="0.21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</dc:creator>
  <cp:keywords/>
  <dc:description/>
  <cp:lastModifiedBy>BPI</cp:lastModifiedBy>
  <cp:lastPrinted>2004-04-28T01:53:26Z</cp:lastPrinted>
  <dcterms:created xsi:type="dcterms:W3CDTF">2002-12-14T01:56:14Z</dcterms:created>
  <dcterms:modified xsi:type="dcterms:W3CDTF">2004-04-28T01:53:28Z</dcterms:modified>
  <cp:category/>
  <cp:version/>
  <cp:contentType/>
  <cp:contentStatus/>
</cp:coreProperties>
</file>